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e\Studium\1Kulturgeographie\aaa_Master\Methodenseminar_Geodatenbanken_Bittner\Projekt\"/>
    </mc:Choice>
  </mc:AlternateContent>
  <bookViews>
    <workbookView xWindow="0" yWindow="0" windowWidth="28800" windowHeight="12435" tabRatio="789"/>
  </bookViews>
  <sheets>
    <sheet name="ROHDATEN&amp;RECHNUNGEN" sheetId="1" r:id="rId1"/>
    <sheet name="ERGEBNISSE" sheetId="10" r:id="rId2"/>
    <sheet name="DIAGRAMME" sheetId="12" r:id="rId3"/>
    <sheet name="direkte Treffer" sheetId="11" r:id="rId4"/>
    <sheet name="tags_bicycle_parking" sheetId="8" r:id="rId5"/>
    <sheet name="tags_surface_smoothness" sheetId="7" r:id="rId6"/>
    <sheet name="ADFC_Variablen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F13" i="10"/>
  <c r="F11" i="10"/>
  <c r="H7" i="1"/>
  <c r="H8" i="1"/>
  <c r="X7" i="1"/>
  <c r="AB7" i="1"/>
  <c r="AC7" i="1"/>
  <c r="AD7" i="1"/>
  <c r="AG7" i="1"/>
  <c r="AH7" i="1"/>
  <c r="AM7" i="1"/>
  <c r="AN7" i="1"/>
  <c r="AP7" i="1"/>
  <c r="AQ7" i="1"/>
  <c r="AR7" i="1"/>
  <c r="AV7" i="1"/>
  <c r="AW7" i="1"/>
  <c r="AZ7" i="1"/>
  <c r="BA7" i="1"/>
  <c r="BB7" i="1"/>
  <c r="BC7" i="1"/>
  <c r="BD7" i="1"/>
  <c r="BE7" i="1"/>
  <c r="BG7" i="1"/>
  <c r="BH7" i="1"/>
  <c r="BI7" i="1"/>
  <c r="BJ7" i="1"/>
  <c r="BL7" i="1"/>
  <c r="BM7" i="1"/>
  <c r="BN7" i="1"/>
  <c r="BT7" i="1"/>
  <c r="BU7" i="1"/>
  <c r="CA7" i="1"/>
  <c r="CB7" i="1"/>
  <c r="CE7" i="1"/>
  <c r="CF7" i="1"/>
  <c r="CH7" i="1"/>
  <c r="CI7" i="1"/>
  <c r="CJ7" i="1"/>
  <c r="CK7" i="1"/>
  <c r="CM7" i="1"/>
  <c r="CN7" i="1"/>
  <c r="CO7" i="1"/>
  <c r="CS7" i="1"/>
  <c r="CV7" i="1"/>
  <c r="CY7" i="1"/>
  <c r="CZ7" i="1"/>
  <c r="DA7" i="1"/>
  <c r="DB7" i="1"/>
  <c r="DC7" i="1"/>
  <c r="DD7" i="1"/>
  <c r="X8" i="1"/>
  <c r="AB8" i="1"/>
  <c r="AC8" i="1"/>
  <c r="AD8" i="1"/>
  <c r="AG8" i="1"/>
  <c r="AH8" i="1"/>
  <c r="AM8" i="1"/>
  <c r="AN8" i="1"/>
  <c r="AP8" i="1"/>
  <c r="AQ8" i="1"/>
  <c r="AR8" i="1"/>
  <c r="AV8" i="1"/>
  <c r="AW8" i="1"/>
  <c r="AZ8" i="1"/>
  <c r="BA8" i="1"/>
  <c r="BB8" i="1"/>
  <c r="BC8" i="1"/>
  <c r="BD8" i="1"/>
  <c r="BE8" i="1"/>
  <c r="BG8" i="1"/>
  <c r="BH8" i="1"/>
  <c r="BI8" i="1"/>
  <c r="BJ8" i="1"/>
  <c r="BL8" i="1"/>
  <c r="BM8" i="1"/>
  <c r="BN8" i="1"/>
  <c r="BT8" i="1"/>
  <c r="BU8" i="1"/>
  <c r="CA8" i="1"/>
  <c r="CB8" i="1"/>
  <c r="CE8" i="1"/>
  <c r="CF8" i="1"/>
  <c r="CH8" i="1"/>
  <c r="CI8" i="1"/>
  <c r="CJ8" i="1"/>
  <c r="CK8" i="1"/>
  <c r="CM8" i="1"/>
  <c r="CN8" i="1"/>
  <c r="CO8" i="1"/>
  <c r="CS8" i="1"/>
  <c r="CV8" i="1"/>
  <c r="CY8" i="1"/>
  <c r="CZ8" i="1"/>
  <c r="DA8" i="1"/>
  <c r="DB8" i="1"/>
  <c r="DC8" i="1"/>
  <c r="DD8" i="1"/>
  <c r="J7" i="1"/>
  <c r="J8" i="1"/>
  <c r="S8" i="1"/>
  <c r="T8" i="1"/>
  <c r="V8" i="1"/>
  <c r="W8" i="1"/>
  <c r="S7" i="1"/>
  <c r="T7" i="1"/>
  <c r="V7" i="1"/>
  <c r="W7" i="1"/>
  <c r="I4" i="1"/>
  <c r="I5" i="1"/>
  <c r="I3" i="1"/>
  <c r="AL3" i="1"/>
  <c r="AL4" i="1"/>
  <c r="I7" i="1" l="1"/>
  <c r="I8" i="1"/>
  <c r="D3" i="1"/>
  <c r="BQ3" i="1" s="1"/>
  <c r="D4" i="1"/>
  <c r="BQ4" i="1" s="1"/>
  <c r="P3" i="1"/>
  <c r="P4" i="1"/>
  <c r="Q3" i="1"/>
  <c r="Q4" i="1"/>
  <c r="R3" i="1"/>
  <c r="R4" i="1"/>
  <c r="L4" i="1" s="1"/>
  <c r="U3" i="1"/>
  <c r="N3" i="1" s="1"/>
  <c r="U4" i="1"/>
  <c r="N4" i="1" s="1"/>
  <c r="AA3" i="1"/>
  <c r="AA4" i="1"/>
  <c r="Z3" i="1"/>
  <c r="Z4" i="1"/>
  <c r="AF3" i="1"/>
  <c r="AF4" i="1"/>
  <c r="CQ4" i="1" s="1"/>
  <c r="AI3" i="1"/>
  <c r="AI4" i="1"/>
  <c r="AO3" i="1"/>
  <c r="AO4" i="1"/>
  <c r="AY3" i="1"/>
  <c r="AY4" i="1"/>
  <c r="AX3" i="1"/>
  <c r="AX4" i="1"/>
  <c r="AY5" i="1"/>
  <c r="AX5" i="1"/>
  <c r="AU3" i="1"/>
  <c r="AU4" i="1"/>
  <c r="AT3" i="1"/>
  <c r="AT4" i="1"/>
  <c r="AU5" i="1"/>
  <c r="AT5" i="1"/>
  <c r="BF3" i="1"/>
  <c r="BF4" i="1"/>
  <c r="BK3" i="1"/>
  <c r="BK4" i="1"/>
  <c r="CW3" i="1"/>
  <c r="CW4" i="1"/>
  <c r="CW5" i="1"/>
  <c r="DE3" i="1"/>
  <c r="DE4" i="1"/>
  <c r="CX3" i="1"/>
  <c r="CX4" i="1"/>
  <c r="CT3" i="1"/>
  <c r="CT4" i="1"/>
  <c r="CL3" i="1"/>
  <c r="CL4" i="1"/>
  <c r="CG3" i="1"/>
  <c r="CG4" i="1"/>
  <c r="CD3" i="1"/>
  <c r="CD4" i="1"/>
  <c r="BZ3" i="1"/>
  <c r="BZ4" i="1"/>
  <c r="BY3" i="1"/>
  <c r="BY4" i="1"/>
  <c r="BX3" i="1"/>
  <c r="BX4" i="1"/>
  <c r="BS3" i="1"/>
  <c r="BS4" i="1"/>
  <c r="BP3" i="1"/>
  <c r="BP4" i="1"/>
  <c r="BZ5" i="1"/>
  <c r="BS5" i="1"/>
  <c r="BX5" i="1"/>
  <c r="BY5" i="1"/>
  <c r="CG5" i="1"/>
  <c r="DE5" i="1"/>
  <c r="CD5" i="1"/>
  <c r="CX5" i="1"/>
  <c r="AF5" i="1"/>
  <c r="CQ5" i="1" s="1"/>
  <c r="AO5" i="1"/>
  <c r="BP5" i="1"/>
  <c r="BK5" i="1"/>
  <c r="BF5" i="1"/>
  <c r="U5" i="1"/>
  <c r="R5" i="1"/>
  <c r="L5" i="1" s="1"/>
  <c r="CT5" i="1"/>
  <c r="AA5" i="1"/>
  <c r="Z5" i="1"/>
  <c r="AL5" i="1"/>
  <c r="AI5" i="1" s="1"/>
  <c r="D5" i="1"/>
  <c r="BQ5" i="1" s="1"/>
  <c r="AS4" i="1" l="1"/>
  <c r="AS3" i="1"/>
  <c r="AS5" i="1"/>
  <c r="AK3" i="1"/>
  <c r="BQ7" i="1"/>
  <c r="BQ8" i="1"/>
  <c r="CU5" i="1"/>
  <c r="F5" i="1"/>
  <c r="CU4" i="1"/>
  <c r="F4" i="1"/>
  <c r="CU3" i="1"/>
  <c r="F3" i="1"/>
  <c r="N5" i="1"/>
  <c r="AJ5" i="1"/>
  <c r="AE5" i="1" s="1"/>
  <c r="AK5" i="1"/>
  <c r="CR4" i="1"/>
  <c r="CP4" i="1" s="1"/>
  <c r="AK4" i="1"/>
  <c r="CW8" i="1"/>
  <c r="CW7" i="1"/>
  <c r="BR5" i="1"/>
  <c r="BO5" i="1" s="1"/>
  <c r="BK8" i="1"/>
  <c r="BK7" i="1"/>
  <c r="AU7" i="1"/>
  <c r="AU8" i="1"/>
  <c r="AX7" i="1"/>
  <c r="AX8" i="1"/>
  <c r="AJ3" i="1"/>
  <c r="AE3" i="1" s="1"/>
  <c r="AO8" i="1"/>
  <c r="AO7" i="1"/>
  <c r="CQ3" i="1"/>
  <c r="AF8" i="1"/>
  <c r="AF7" i="1"/>
  <c r="AA8" i="1"/>
  <c r="AA7" i="1"/>
  <c r="BS7" i="1"/>
  <c r="BS8" i="1"/>
  <c r="BY8" i="1"/>
  <c r="BY7" i="1"/>
  <c r="CD7" i="1"/>
  <c r="CD8" i="1"/>
  <c r="CX7" i="1"/>
  <c r="CX8" i="1"/>
  <c r="BF7" i="1"/>
  <c r="BF8" i="1"/>
  <c r="AT7" i="1"/>
  <c r="AT8" i="1"/>
  <c r="AY7" i="1"/>
  <c r="AY8" i="1"/>
  <c r="AI8" i="1"/>
  <c r="AI7" i="1"/>
  <c r="Z7" i="1"/>
  <c r="Z8" i="1"/>
  <c r="AL8" i="1"/>
  <c r="CC5" i="1"/>
  <c r="BP8" i="1"/>
  <c r="BP7" i="1"/>
  <c r="BX7" i="1"/>
  <c r="BX8" i="1"/>
  <c r="BZ7" i="1"/>
  <c r="BZ8" i="1"/>
  <c r="CG8" i="1"/>
  <c r="CG7" i="1"/>
  <c r="CT7" i="1"/>
  <c r="CT8" i="1"/>
  <c r="DE8" i="1"/>
  <c r="DE7" i="1"/>
  <c r="AL7" i="1"/>
  <c r="BW4" i="1"/>
  <c r="BV4" i="1" s="1"/>
  <c r="L3" i="1"/>
  <c r="R8" i="1"/>
  <c r="R7" i="1"/>
  <c r="BW5" i="1"/>
  <c r="BV5" i="1" s="1"/>
  <c r="M4" i="1"/>
  <c r="M5" i="1"/>
  <c r="M3" i="1"/>
  <c r="U7" i="1"/>
  <c r="U8" i="1"/>
  <c r="O3" i="1"/>
  <c r="CR3" i="1"/>
  <c r="AJ4" i="1"/>
  <c r="AE4" i="1" s="1"/>
  <c r="O4" i="1"/>
  <c r="CC3" i="1"/>
  <c r="BR3" i="1"/>
  <c r="BO3" i="1" s="1"/>
  <c r="BR4" i="1"/>
  <c r="BO4" i="1" s="1"/>
  <c r="CC4" i="1"/>
  <c r="BW3" i="1"/>
  <c r="CR5" i="1"/>
  <c r="CP5" i="1" s="1"/>
  <c r="Q5" i="1"/>
  <c r="Q7" i="1" s="1"/>
  <c r="P5" i="1"/>
  <c r="P8" i="1" s="1"/>
  <c r="BO7" i="1" l="1"/>
  <c r="BO8" i="1"/>
  <c r="CU7" i="1"/>
  <c r="AS8" i="1"/>
  <c r="AS7" i="1"/>
  <c r="CU8" i="1"/>
  <c r="AK7" i="1"/>
  <c r="AK8" i="1"/>
  <c r="Q8" i="1"/>
  <c r="AJ8" i="1"/>
  <c r="AJ7" i="1"/>
  <c r="CQ7" i="1"/>
  <c r="CQ8" i="1"/>
  <c r="BV3" i="1"/>
  <c r="BW7" i="1"/>
  <c r="BW8" i="1"/>
  <c r="BR7" i="1"/>
  <c r="BR8" i="1"/>
  <c r="CP3" i="1"/>
  <c r="CR8" i="1"/>
  <c r="CR7" i="1"/>
  <c r="CC8" i="1"/>
  <c r="CC7" i="1"/>
  <c r="P7" i="1"/>
  <c r="L8" i="1"/>
  <c r="L7" i="1"/>
  <c r="M7" i="1"/>
  <c r="M8" i="1"/>
  <c r="N8" i="1"/>
  <c r="N7" i="1"/>
  <c r="O5" i="1"/>
  <c r="O8" i="1" s="1"/>
  <c r="CL5" i="1"/>
  <c r="CL7" i="1" l="1"/>
  <c r="CL8" i="1"/>
  <c r="CP7" i="1"/>
  <c r="CP8" i="1"/>
  <c r="BV7" i="1"/>
  <c r="BV8" i="1"/>
  <c r="O7" i="1"/>
  <c r="AE8" i="1" l="1"/>
  <c r="AE7" i="1"/>
  <c r="Y8" i="1" l="1"/>
  <c r="Y7" i="1"/>
</calcChain>
</file>

<file path=xl/sharedStrings.xml><?xml version="1.0" encoding="utf-8"?>
<sst xmlns="http://schemas.openxmlformats.org/spreadsheetml/2006/main" count="429" uniqueCount="251">
  <si>
    <t>Erlangen</t>
  </si>
  <si>
    <t>Münster</t>
  </si>
  <si>
    <t>Nürnberg</t>
  </si>
  <si>
    <t>Folgende exakte Fragen wurden gestellt:</t>
  </si>
  <si>
    <t>F1 Bei uns macht Radfahren Spaß ... ist Radfahren Stress.</t>
  </si>
  <si>
    <t>F2 Bei uns werden Radfahrer/innen als Verkehrsteilnehmer akzeptiert ... wird man als Radfahrer/in nicht ernst genommen.</t>
  </si>
  <si>
    <t>F3 Bei uns fahren alle Fahrrad – egal, ob alt oder jung ... ist das Fahrrad eher Fahrzeug für Kinder oder Sportgerät.</t>
  </si>
  <si>
    <t>F4 Bei uns wird viel für das Radfahren geworben. . .. f indet keine Werbung für das Radfahren statt.</t>
  </si>
  <si>
    <t>F5 Bei uns wird in der Zeitung meist positiv über Radfahrer/innen berichtet ... wird in der Zeitung nur über Unfälle und das Fehlverhalten von Radfahrer/innen berichtet.</t>
  </si>
  <si>
    <t>F6 Bei uns wurde in jüngster Zeit besonders viel für den Radverkehr getan … wurde in jüngster Zeit kaum etwas für den Radverkehr getan.</t>
  </si>
  <si>
    <t>F7 Bei uns überwacht die Stadt bzw. Gemeinde streng, dass Autos nicht auf Radwegen parken … wird großzügig geduldet, wenn Autofahrer/innen auf Radwegen parken.</t>
  </si>
  <si>
    <t>F8 Bei uns werden Radwege regelmäßig gereinigt ... werden Radwege selten gereinigt.</t>
  </si>
  <si>
    <t>F9 Bei uns sind die Ampelschaltungen gut auf Radfahrer/innen abgestimmt … sind Ampelschaltungen nicht gut auf Radfahrer/innen abgestimmt.</t>
  </si>
  <si>
    <t>F10 Bei uns werden im Winter Radwege geräumt und gestreut … werden im Winter Radwege nicht geräumt und gestreut.</t>
  </si>
  <si>
    <t>F11 Bei uns fühlt man sich als Radfahrer/in sicher. fühlt man sich als Radfahrer/in gefährdet.</t>
  </si>
  <si>
    <t>F12 Bei uns gibt es selten Konflikte zwischen Radfahrer/innen und Fußgänger/innen … gibt es häufig Konflikte zwischen Radfahrer/innen und Fußgänger/innen.</t>
  </si>
  <si>
    <t>F13 Bei uns gibt es selten Konflikte zwischen Radfahrer/innen und Autofahrer/innen … gibt es häufig Konflikte zwischen Radfahrer/innen und Autofahrer/innen.</t>
  </si>
  <si>
    <t>F14 Bei uns gibt es keine Hindernisse auf Radwegen und Radfahrstreifen … gibt es viele Hindernisse auf Radwegen und Radfahrstreifen (z. B. Drängelgitter, Laternen, Werbeständer).</t>
  </si>
  <si>
    <t>F15 Bei uns kommt Fahrraddiebstahl selten vor ... werden Fahrräder oft gestohlen.</t>
  </si>
  <si>
    <t>F16 Bei uns sind Radwege und Radfahrstreifen so angelegt, dass auch Alte und Junge sicher Rad fahren können … können Alte und Junge auf Radwegen und Radfahrstreifen nicht sicher fahren.</t>
  </si>
  <si>
    <t>F17 Bei uns kann man auf der Fahrbahn gemeinsam mit den Autos zügig und sicher Rad fahren … wird man auf der Fahrbahn bedrängt und behindert.</t>
  </si>
  <si>
    <t>F18 Bei uns sind Radwege und Radfahrstreifen angenehm breit und erlauben ein problemloses Überholen langsamerer Radfahrer/innen … sind Radwege und Radfahrstreifen oft zu schmal.</t>
  </si>
  <si>
    <t>F19 Bei uns ist der Belag der Radwege und Radfahrstreifen angenehm glatt und eben … sind Radwege und Radfahrstreifen holprig und in schlechtem baulichen Zustand.</t>
  </si>
  <si>
    <t>F20 Bei uns findet man überall komfortable und sichere Abstellmöglichkeiten … findet man kaum geeignete Abstellmöglichkeiten.</t>
  </si>
  <si>
    <t>F21 Bei uns werden Radfahrer/innen an Baustellen bequem und sicher vorbeigeführt … werden Radfahrer/innen an Baustellen meistens zum Absteigen und Schieben gezwungen.</t>
  </si>
  <si>
    <t>F22 Bei uns kann man Fahrräder einfach und preiswert in öffentlichen Verkehrsmitteln mitnehmen … ist es schwierig und/oder teuer, Fahrräder in öffentlichen Verkehrsmitteln mitzunehmen.</t>
  </si>
  <si>
    <t>F23 Bei uns ist das Stadtzentrum gut mit dem Fahrrad zu erreichen … ist das Stadtzentrum schlecht mit dem Fahrrad zu erreichen.</t>
  </si>
  <si>
    <t>F24 Bei uns kann man zügig und direkt Ziele mit dem Rad erreichen … wird man behindert und muss Umwege fahren.</t>
  </si>
  <si>
    <t>F25 Bei uns sind die meisten Einbahnstraßen in der Gegenrichtung für Radfahrer/innen freigegeben … ist in den meisten Einbahnstraßen das Fahren in der Gegenrichtung für Radfahrer/innen nicht erlaubt</t>
  </si>
  <si>
    <t>F26 Bei uns können sich Radfahrer/innen an eigenen Wegweisern gut orientieren … gibt es keine (oder nur sehr schlechte) Wegweiser für Radfahrer/innen.</t>
  </si>
  <si>
    <t>F27 Bei uns sind öffentlich zugängliche Leihfahrräder für jeden einfach, zuverlässig und preisgünstig nutzbar … gibt es nicht einmal eine touristische Fahrradvermietung.</t>
  </si>
  <si>
    <t>F14: Hindernisse auf Radwegen</t>
  </si>
  <si>
    <t>F19: Belag und Zustand der Radwege</t>
  </si>
  <si>
    <t>F20: Abstellmöglichkeiten</t>
  </si>
  <si>
    <t>F23: Stadtzentrum ist mit dem Fahrrad gut erreichbar</t>
  </si>
  <si>
    <t>F25: Einbahnstraßen sind für Radfahrer/innen in Gegenrichtung befahrbar</t>
  </si>
  <si>
    <t>JG1: Anzahl der user im Untersuchungsgebiet / Bevölkerung</t>
  </si>
  <si>
    <t>F01: Anzahl Interviews</t>
  </si>
  <si>
    <t>F02: Index Gesamtbewertung</t>
  </si>
  <si>
    <t>Code</t>
  </si>
  <si>
    <t>Name</t>
  </si>
  <si>
    <t>JG1: Anzahl der user im Untersuchungsgebiet</t>
  </si>
  <si>
    <t>JG2: Anzahl der Fahrradläden / Bevölkerung</t>
  </si>
  <si>
    <t>F27: touristische Fahrradvermietung</t>
  </si>
  <si>
    <t>F14_JG: Hindernisse nodes_count_total</t>
  </si>
  <si>
    <t>F14_JG: Hindernisse ways_count_total</t>
  </si>
  <si>
    <t>F14_JG: Hindernisse auf Radwegen nodes_cycleways_count_total</t>
  </si>
  <si>
    <t>F14_JG: Hindernisse auf Radwegen ways_cycleways_count_total</t>
  </si>
  <si>
    <t>cycleways_count</t>
  </si>
  <si>
    <t>smoothness</t>
  </si>
  <si>
    <t>count</t>
  </si>
  <si>
    <t>designated</t>
  </si>
  <si>
    <t>asphalt</t>
  </si>
  <si>
    <t>excellent</t>
  </si>
  <si>
    <t>yes</t>
  </si>
  <si>
    <t>path</t>
  </si>
  <si>
    <t>no</t>
  </si>
  <si>
    <t>cycleway</t>
  </si>
  <si>
    <t>DE:240</t>
  </si>
  <si>
    <t>good</t>
  </si>
  <si>
    <t>footway</t>
  </si>
  <si>
    <t>paving_stones</t>
  </si>
  <si>
    <t>Wöhrder Wiesenweg</t>
  </si>
  <si>
    <t>DE:241</t>
  </si>
  <si>
    <t>intermediate</t>
  </si>
  <si>
    <t>paved</t>
  </si>
  <si>
    <t>unpaved</t>
  </si>
  <si>
    <t>official</t>
  </si>
  <si>
    <t>gravel</t>
  </si>
  <si>
    <t>track</t>
  </si>
  <si>
    <t>grade2</t>
  </si>
  <si>
    <t>service</t>
  </si>
  <si>
    <t>grade1</t>
  </si>
  <si>
    <t>DE:239,DE:1022-10</t>
  </si>
  <si>
    <t>HiRes aerial imagery</t>
  </si>
  <si>
    <t>residential</t>
  </si>
  <si>
    <t>cobblestone</t>
  </si>
  <si>
    <t>compacted</t>
  </si>
  <si>
    <t>ground</t>
  </si>
  <si>
    <t>pedestrian</t>
  </si>
  <si>
    <t>grade3</t>
  </si>
  <si>
    <t>lane</t>
  </si>
  <si>
    <t>both</t>
  </si>
  <si>
    <t>destination</t>
  </si>
  <si>
    <t>driveway</t>
  </si>
  <si>
    <t>opposite</t>
  </si>
  <si>
    <t>vaue</t>
  </si>
  <si>
    <t>surface</t>
  </si>
  <si>
    <t>value</t>
  </si>
  <si>
    <t>drin</t>
  </si>
  <si>
    <t>raus</t>
  </si>
  <si>
    <t>F19_JG: Belag und Zustand der Radwege_gut_count</t>
  </si>
  <si>
    <t>F19_JG: Belag und Zustand der Radwege_schlecht_count</t>
  </si>
  <si>
    <t>bicycle_parking</t>
  </si>
  <si>
    <t>stands</t>
  </si>
  <si>
    <t>bicycle_parking gesamt</t>
  </si>
  <si>
    <t>wall_loops</t>
  </si>
  <si>
    <t>wide_stands</t>
  </si>
  <si>
    <t>anchors</t>
  </si>
  <si>
    <t>rack</t>
  </si>
  <si>
    <t>shed</t>
  </si>
  <si>
    <t>lockers</t>
  </si>
  <si>
    <t>bollard</t>
  </si>
  <si>
    <t>ground_slots</t>
  </si>
  <si>
    <t>building</t>
  </si>
  <si>
    <t>tree</t>
  </si>
  <si>
    <t>hinzu</t>
  </si>
  <si>
    <t>Z01: Bev 2013</t>
  </si>
  <si>
    <t>area admin 6 OSM/km²</t>
  </si>
  <si>
    <t>area admin 6 OSM/m²</t>
  </si>
  <si>
    <t>F23_JG: Stadtzentrum ist mit dem Fahrrad gut erreichbar_3km_300m_count</t>
  </si>
  <si>
    <t>F23_JG: Stadtzentrum ist mit dem Fahrrad gut erreichbar_5km_500m_count</t>
  </si>
  <si>
    <t>F23_JG: Stadtzentrum ist mit dem Fahrrad gut erreichbar_3km_300m_user_id_count</t>
  </si>
  <si>
    <t>F23_JG: Stadtzentrum ist mit dem Fahrrad gut erreichbar_5km_500m_user_id_count</t>
  </si>
  <si>
    <t>F25_JG: Einbahnstraßen sind für Radfahrer/innen in Gegenrichtung befahrbar_count</t>
  </si>
  <si>
    <t>F25_JG: Einbahnstraßen sind für Radfahrer/innen in Gegenrichtung befahrbar_richtig_getaggt_count</t>
  </si>
  <si>
    <t>F23_JG: Stadtzentrum ist mit dem Fahrrad gut erreichbar_3km_count</t>
  </si>
  <si>
    <t>F23_JG: Stadtzentrum ist mit dem Fahrrad gut erreichbar_5km_count</t>
  </si>
  <si>
    <t>Notendurchscnitt F-Indikatoren</t>
  </si>
  <si>
    <t>F19_JG: Belag und Zustand der Radwege_gut_vsgesamt</t>
  </si>
  <si>
    <t>F19_JG: Belag und Zustand der Radwege_schlecht_vsgesamt</t>
  </si>
  <si>
    <t>cycleways_count/Bevölkerung</t>
  </si>
  <si>
    <t>F25_JG: Einbahnstraßen sind für Radfahrer/innen in Gegenrichtung befahrbar_count/Bevölkerung</t>
  </si>
  <si>
    <t>F27_JG: touristische Fahrradvermietung_count</t>
  </si>
  <si>
    <t>F27_JG: touristische Fahrradvermietung_count/Bevölkerung</t>
  </si>
  <si>
    <t>F14_JG: Hindernisse_count_total</t>
  </si>
  <si>
    <t>F14_JG: Hindernisse auf Radwegen_count_total</t>
  </si>
  <si>
    <t>F14_JG: Hindernisse auf Radwegen_count_total/Bevölkerung</t>
  </si>
  <si>
    <t>F19_JG: Belag und Zustand der Radwege_Ergebnis</t>
  </si>
  <si>
    <t>F14_JG: Hindernisse auf Radwegen_Ergebnis</t>
  </si>
  <si>
    <t>F20_JG: Abstellmöglichkeiten_Ergebnis</t>
  </si>
  <si>
    <t>F14_JG: Hindernisse_count_total/Bevölkerung</t>
  </si>
  <si>
    <t>F23_JG: Stadtzentrum ist mit dem Fahrrad gut erreichbar_Ergebnis</t>
  </si>
  <si>
    <t>F27_JG: touristische Fahrradvermietung_Ergebnis</t>
  </si>
  <si>
    <t>F25_JG: Einbahnstraßen_Ergebnis</t>
  </si>
  <si>
    <t>JG2: Anzahl der Fahrradläden_Ergebnis</t>
  </si>
  <si>
    <t>JG3: Anzahl Fahrradinfrastrukturelemente im Untersuchungsgebiet_Ergebnis</t>
  </si>
  <si>
    <t>cycleways_count/Fläche</t>
  </si>
  <si>
    <t>F27_JG: Versionsnummer Durchschnitt</t>
  </si>
  <si>
    <t>F20_JG: Versionsnummer Durchschnitt</t>
  </si>
  <si>
    <t>cycleways_versionsnummer_durchschnitt</t>
  </si>
  <si>
    <t>wieviele liegen auf radwegen im vergleich zu insgesamt_mittel</t>
  </si>
  <si>
    <t>wieviele liegen auf radwegen im vergleich zu insgesamt_nodes</t>
  </si>
  <si>
    <t>wieviele liegen auf radwegen im vergleich zu insgesamt_ways</t>
  </si>
  <si>
    <t>F20_JG: Versionsnummer Durchschnitt_bicycle_parking_nodes</t>
  </si>
  <si>
    <t>F20_JG: Versionsnummer Durchschnitt_bicycle_parking_ways</t>
  </si>
  <si>
    <t>nodes_versionsnummer_max</t>
  </si>
  <si>
    <t>nodes_versionsnummer_avg</t>
  </si>
  <si>
    <t>ways_versionsnummer_avg</t>
  </si>
  <si>
    <t>ways_versionsnummer_max</t>
  </si>
  <si>
    <t>versionsnummer_max</t>
  </si>
  <si>
    <t>versionsnummer_avg</t>
  </si>
  <si>
    <t>JG1: Durchschnittliche versionsnummer der bearbeiteten Objekte_top5 users_avg</t>
  </si>
  <si>
    <t>nodes_count_total</t>
  </si>
  <si>
    <t>ways_count_total</t>
  </si>
  <si>
    <t>JG1: Anzahl der edits pro user im Untersuchungsgebiet_top5_summe</t>
  </si>
  <si>
    <t>JG1: Anzahl der edits pro user im Untersuchungsgebiet_top5_nodes</t>
  </si>
  <si>
    <t>JG1: Anzahl der edits pro user im Untersuchungsgebiet_top5_ways</t>
  </si>
  <si>
    <t>ways_nodes_count_total</t>
  </si>
  <si>
    <t>JG1: Anzahl der edits pro user im Untersuchungsgebiet_top5_summe/gesamtzahl objekte</t>
  </si>
  <si>
    <t>JG1: Durchschnittliche versionsnummer der bearbeiteten Objekte_top5 users_nodes</t>
  </si>
  <si>
    <t>JG1: Durchschnittliche versionsnummer der bearbeiteten Objekte_top5 users_ways</t>
  </si>
  <si>
    <t>JG1: Anzahl der edits pro user im Untersuchungsgebiet_rest_summe/gesamtzahl objekte</t>
  </si>
  <si>
    <t>JG1: Anzahl der edits pro user im Untersuchungsgebiet_rest_summe</t>
  </si>
  <si>
    <t>JG1: Anzahl der edits pro user im Untersuchungsgebiet_rest_nodes</t>
  </si>
  <si>
    <t>JG1: Anzahl der edits pro user im Untersuchungsgebiet_rest_ways</t>
  </si>
  <si>
    <t>JG1: Durchschnittliche versionsnummer der bearbeiteten Objekte_rest_avg</t>
  </si>
  <si>
    <t>JG1: Durchschnittliche versionsnummer der bearbeiteten Objekte_rest users_nodes</t>
  </si>
  <si>
    <t>JG1: Durchschnittliche versionsnummer der bearbeiteten Objekte_rest users_ways</t>
  </si>
  <si>
    <t>JG1: Anzahl der Objekte in version 1_nodes</t>
  </si>
  <si>
    <t>JG1: Anzahl der Objekte in version 1_ways</t>
  </si>
  <si>
    <t>JG1: Anzahl der Objekte in version 1_summe</t>
  </si>
  <si>
    <t>JG1: Anzahl der Objekte in version 1 _summe/gesamtzahl objekte</t>
  </si>
  <si>
    <t>F23_JG: % der Radwege im 3 km-Radius</t>
  </si>
  <si>
    <t>F23_JG: % der Radwege im 5 km-Radius</t>
  </si>
  <si>
    <t>F23_JG: % der Radwege im 3 km-Radius_300m</t>
  </si>
  <si>
    <t>F23_JG: % der Radwege im 5 km-Radius_500m</t>
  </si>
  <si>
    <t>F20_JG: bicycle_parking_detail_count_total/Bevölkerung</t>
  </si>
  <si>
    <t>F20_JG: bicycle_parking_count_total/Bevölkerung</t>
  </si>
  <si>
    <t>F20_JG: bicycle_parking_detail_nodes_count_total</t>
  </si>
  <si>
    <t>F20_JG: bicycle_parking_detail_nodes_count</t>
  </si>
  <si>
    <t>F20_JG: bicycle_parking_detail_ways_count</t>
  </si>
  <si>
    <t>F20_JG: bicycle_parking_count_total</t>
  </si>
  <si>
    <t>F20_JG: bicycle_parking_nodes_count</t>
  </si>
  <si>
    <t>F20_JG: bicycle_parking_ways_count</t>
  </si>
  <si>
    <t>F14_JG: Hindernisse auf Radwegen_count_total/area</t>
  </si>
  <si>
    <t>Bevölkerungsdichte EW/km²</t>
  </si>
  <si>
    <t>F20_JG: bicycle_parking_count_total/area</t>
  </si>
  <si>
    <t>max</t>
  </si>
  <si>
    <t>min</t>
  </si>
  <si>
    <t>JG1: Anzahl der user im Untersuchungsgebiet / area</t>
  </si>
  <si>
    <t>osm-score</t>
  </si>
  <si>
    <t>F14: Hindernisse auf Radwegen_rang</t>
  </si>
  <si>
    <t>F19: Belag und Zustand der Radwege_rang</t>
  </si>
  <si>
    <t>F20: Abstellmöglichkeiten_rang</t>
  </si>
  <si>
    <t>F23: Stadtzentrum ist mit dem Fahrrad gut erreichbarrang</t>
  </si>
  <si>
    <t>F25: Einbahnstraßen sind für Radfahrer/innen in Gegenrichtung befahrbar_rang</t>
  </si>
  <si>
    <t>F27: touristische Fahrradvermietung_rang</t>
  </si>
  <si>
    <t>F14_JG: Hindernisse auf Radwegen_rang</t>
  </si>
  <si>
    <t>F19_JG: Belag und Zustand der Radwege_rang</t>
  </si>
  <si>
    <t>F23_JG: Stadtzentrum ist mit dem Fahrrad gut erreichbar_rang</t>
  </si>
  <si>
    <t>F20_JG: Abstellmöglichkeiten_rang</t>
  </si>
  <si>
    <t>F25_JG: Einbahnstraßen_rang</t>
  </si>
  <si>
    <t>F27_JG: touristische Fahrradvermietung_rang</t>
  </si>
  <si>
    <t>JG1: osm-score</t>
  </si>
  <si>
    <t>JG1: osm-score_rang</t>
  </si>
  <si>
    <t>JG2: Anzahl der Fahrradläden</t>
  </si>
  <si>
    <t>JG2: Versionsnummer Durchschnitt</t>
  </si>
  <si>
    <t>JG2: Anzahl der Fahrradläden_rang</t>
  </si>
  <si>
    <t>JG3: Anzahl Fahrradinfrastrukturelemente im Untersuchungsgebiet / Bevölkerung</t>
  </si>
  <si>
    <t>JG3: Versionsnummer Fahrradinfrastrukturelemente elemente insgesamt</t>
  </si>
  <si>
    <t>JG3: Anzahl Fahrradinfrastrukturelemente im Untersuchungsgebiet</t>
  </si>
  <si>
    <t>JG3: Anzahl Fahrradinfrastrukturelemente im Untersuchungsgebiet_rang</t>
  </si>
  <si>
    <t>F02_JG: gewählte ADFC-Indikatoren/Durchschnitt</t>
  </si>
  <si>
    <t>F02: Index Gesamtbewertung ADFC</t>
  </si>
  <si>
    <t>F02_JG: gewählte ADFC-Indikatoren/Durchschnitt_rang</t>
  </si>
  <si>
    <t>ERGEBNISSE_JG_rang/Durchschnitt</t>
  </si>
  <si>
    <t>ENDERGEBNIS_JG_rang</t>
  </si>
  <si>
    <t>Index Gesamtbewertung ADFC</t>
  </si>
  <si>
    <t>gewählte ADFC-Indikatoren/Durchschnitt</t>
  </si>
  <si>
    <t>gewählte ADFC-Indikatoren/Durchschnitt (Rang)</t>
  </si>
  <si>
    <t>Ergebnisse/Durchschnitt</t>
  </si>
  <si>
    <t>Endergebnis (Rang)</t>
  </si>
  <si>
    <t>Stadt</t>
  </si>
  <si>
    <t>F20_ADFC</t>
  </si>
  <si>
    <t>F20_ADFC_rang</t>
  </si>
  <si>
    <t>F20_JG</t>
  </si>
  <si>
    <t>F20_JG_rang</t>
  </si>
  <si>
    <t>F25_JG</t>
  </si>
  <si>
    <t>F25_JG_rang</t>
  </si>
  <si>
    <t>F27_ADFC</t>
  </si>
  <si>
    <t>F25_ADFC</t>
  </si>
  <si>
    <t>F25_ADFC_rang</t>
  </si>
  <si>
    <t>F27_ADFC_rang</t>
  </si>
  <si>
    <t>F27_JG</t>
  </si>
  <si>
    <t>F27_JG_rang</t>
  </si>
  <si>
    <t>schön &amp; geordnet</t>
  </si>
  <si>
    <t>wieviele hindernisse liegen auf radwegen im vergleich zu insgesamt</t>
  </si>
  <si>
    <t>Hindernisse auf Radwegen /10.00 EW</t>
  </si>
  <si>
    <t>Durchschnittliche Versionsnummer der bearbeiteten Objekte, top5-User</t>
  </si>
  <si>
    <t>Durchschnittliche Versionsnummer der bearbeiteten Objekte, Rest</t>
  </si>
  <si>
    <t>Objekte in version 1</t>
  </si>
  <si>
    <t>Objekte, top5-User</t>
  </si>
  <si>
    <t>Objekte, Rest</t>
  </si>
  <si>
    <t>Radwege im 5 km-Radius länger als 500m</t>
  </si>
  <si>
    <t>Radwege im 3 km-Radius länger als 300m</t>
  </si>
  <si>
    <t>Radwege im 5 km-Radius</t>
  </si>
  <si>
    <t>Radwege im 3 km-Radius</t>
  </si>
  <si>
    <t>Radwege in gutem Zustand</t>
  </si>
  <si>
    <t>Fahrradinfrastrukturelemente im Untersuchungsgebiet / 10.000 EW</t>
  </si>
  <si>
    <t>"-&gt;"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</si>
</sst>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00"/>
    <numFmt numFmtId="167" formatCode="0.000000"/>
    <numFmt numFmtId="168" formatCode="0.00000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7"/>
      <color theme="1"/>
      <name val="Arial"/>
      <family val="2"/>
    </font>
    <font>
      <b/>
      <sz val="8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9" fontId="6" fillId="0" borderId="0" applyFont="0" applyFill="0" applyBorder="0" applyAlignment="0" applyProtection="0"/>
    <xf numFmtId="0" fontId="7" fillId="5" borderId="0" applyNumberFormat="0" applyBorder="0" applyAlignment="0" applyProtection="0"/>
    <xf numFmtId="0" fontId="8" fillId="6" borderId="3" applyNumberFormat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Alignment="1">
      <alignment wrapText="1"/>
    </xf>
    <xf numFmtId="0" fontId="3" fillId="2" borderId="1" xfId="1" applyAlignment="1">
      <alignment vertical="center"/>
    </xf>
    <xf numFmtId="0" fontId="3" fillId="2" borderId="1" xfId="1" applyAlignment="1">
      <alignment wrapText="1"/>
    </xf>
    <xf numFmtId="0" fontId="5" fillId="4" borderId="0" xfId="3"/>
    <xf numFmtId="0" fontId="4" fillId="3" borderId="0" xfId="2"/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4" fillId="3" borderId="1" xfId="2" applyBorder="1" applyAlignment="1">
      <alignment wrapText="1"/>
    </xf>
    <xf numFmtId="0" fontId="8" fillId="6" borderId="3" xfId="6" applyAlignment="1">
      <alignment wrapText="1"/>
    </xf>
    <xf numFmtId="0" fontId="7" fillId="5" borderId="2" xfId="5" applyBorder="1" applyAlignment="1">
      <alignment wrapText="1"/>
    </xf>
    <xf numFmtId="0" fontId="3" fillId="2" borderId="5" xfId="1" applyFont="1" applyBorder="1" applyAlignment="1">
      <alignment wrapText="1"/>
    </xf>
    <xf numFmtId="0" fontId="3" fillId="2" borderId="6" xfId="1" applyBorder="1" applyAlignment="1">
      <alignment wrapText="1"/>
    </xf>
    <xf numFmtId="0" fontId="0" fillId="0" borderId="4" xfId="0" applyBorder="1"/>
    <xf numFmtId="0" fontId="3" fillId="2" borderId="5" xfId="1" applyBorder="1" applyAlignment="1">
      <alignment wrapText="1"/>
    </xf>
    <xf numFmtId="0" fontId="7" fillId="5" borderId="7" xfId="5" applyBorder="1" applyAlignment="1">
      <alignment wrapText="1"/>
    </xf>
    <xf numFmtId="0" fontId="3" fillId="2" borderId="6" xfId="1" applyFont="1" applyBorder="1" applyAlignment="1">
      <alignment wrapText="1"/>
    </xf>
    <xf numFmtId="0" fontId="3" fillId="2" borderId="9" xfId="1" applyFont="1" applyBorder="1" applyAlignment="1">
      <alignment wrapText="1"/>
    </xf>
    <xf numFmtId="0" fontId="0" fillId="0" borderId="8" xfId="0" applyBorder="1"/>
    <xf numFmtId="0" fontId="1" fillId="0" borderId="8" xfId="0" applyFont="1" applyBorder="1" applyAlignment="1">
      <alignment horizontal="right"/>
    </xf>
    <xf numFmtId="9" fontId="0" fillId="0" borderId="0" xfId="4" applyFont="1"/>
    <xf numFmtId="0" fontId="0" fillId="0" borderId="0" xfId="0" applyNumberFormat="1" applyFill="1" applyBorder="1"/>
    <xf numFmtId="0" fontId="8" fillId="6" borderId="10" xfId="6" applyBorder="1" applyAlignment="1">
      <alignment wrapText="1"/>
    </xf>
    <xf numFmtId="0" fontId="8" fillId="6" borderId="0" xfId="6" applyBorder="1" applyAlignment="1">
      <alignment wrapText="1"/>
    </xf>
    <xf numFmtId="0" fontId="0" fillId="0" borderId="0" xfId="0" applyFill="1" applyBorder="1"/>
    <xf numFmtId="166" fontId="0" fillId="0" borderId="0" xfId="0" applyNumberFormat="1"/>
    <xf numFmtId="2" fontId="0" fillId="0" borderId="8" xfId="0" applyNumberFormat="1" applyBorder="1"/>
    <xf numFmtId="0" fontId="0" fillId="0" borderId="0" xfId="0" applyBorder="1"/>
    <xf numFmtId="167" fontId="0" fillId="0" borderId="0" xfId="0" applyNumberFormat="1"/>
    <xf numFmtId="0" fontId="7" fillId="5" borderId="4" xfId="5" applyBorder="1"/>
    <xf numFmtId="0" fontId="4" fillId="3" borderId="4" xfId="2" applyBorder="1"/>
    <xf numFmtId="0" fontId="5" fillId="4" borderId="4" xfId="3" applyBorder="1"/>
    <xf numFmtId="0" fontId="4" fillId="3" borderId="0" xfId="2" applyBorder="1"/>
    <xf numFmtId="0" fontId="7" fillId="5" borderId="0" xfId="5" applyBorder="1"/>
    <xf numFmtId="0" fontId="5" fillId="4" borderId="0" xfId="3" applyBorder="1"/>
    <xf numFmtId="0" fontId="3" fillId="2" borderId="1" xfId="1"/>
    <xf numFmtId="2" fontId="4" fillId="3" borderId="0" xfId="2" applyNumberFormat="1" applyBorder="1"/>
    <xf numFmtId="2" fontId="7" fillId="5" borderId="0" xfId="5" applyNumberFormat="1" applyBorder="1"/>
    <xf numFmtId="165" fontId="5" fillId="4" borderId="0" xfId="3" applyNumberFormat="1" applyBorder="1"/>
    <xf numFmtId="165" fontId="4" fillId="3" borderId="0" xfId="2" applyNumberFormat="1" applyBorder="1"/>
    <xf numFmtId="165" fontId="7" fillId="5" borderId="0" xfId="5" applyNumberFormat="1" applyBorder="1"/>
    <xf numFmtId="0" fontId="3" fillId="2" borderId="12" xfId="1" applyFont="1" applyBorder="1" applyAlignment="1">
      <alignment wrapText="1"/>
    </xf>
    <xf numFmtId="1" fontId="1" fillId="0" borderId="4" xfId="0" applyNumberFormat="1" applyFont="1" applyBorder="1" applyAlignment="1">
      <alignment horizontal="right"/>
    </xf>
    <xf numFmtId="165" fontId="7" fillId="5" borderId="0" xfId="5" applyNumberFormat="1"/>
    <xf numFmtId="165" fontId="5" fillId="4" borderId="0" xfId="3" applyNumberFormat="1"/>
    <xf numFmtId="165" fontId="0" fillId="0" borderId="0" xfId="0" applyNumberFormat="1" applyBorder="1"/>
    <xf numFmtId="0" fontId="4" fillId="3" borderId="11" xfId="2" applyBorder="1" applyAlignment="1">
      <alignment wrapText="1"/>
    </xf>
    <xf numFmtId="168" fontId="0" fillId="0" borderId="0" xfId="0" applyNumberFormat="1" applyBorder="1"/>
    <xf numFmtId="0" fontId="9" fillId="3" borderId="1" xfId="2" applyFont="1" applyBorder="1" applyAlignment="1">
      <alignment wrapText="1"/>
    </xf>
    <xf numFmtId="9" fontId="0" fillId="0" borderId="0" xfId="4" applyFont="1" applyBorder="1"/>
    <xf numFmtId="0" fontId="4" fillId="3" borderId="0" xfId="2" applyBorder="1" applyAlignment="1"/>
    <xf numFmtId="0" fontId="9" fillId="3" borderId="6" xfId="2" applyFont="1" applyBorder="1" applyAlignment="1">
      <alignment wrapText="1"/>
    </xf>
    <xf numFmtId="2" fontId="0" fillId="0" borderId="4" xfId="0" applyNumberFormat="1" applyBorder="1"/>
    <xf numFmtId="165" fontId="0" fillId="0" borderId="4" xfId="0" applyNumberFormat="1" applyBorder="1"/>
    <xf numFmtId="1" fontId="0" fillId="0" borderId="4" xfId="0" applyNumberFormat="1" applyBorder="1"/>
    <xf numFmtId="1" fontId="0" fillId="0" borderId="0" xfId="0" applyNumberFormat="1" applyBorder="1"/>
    <xf numFmtId="0" fontId="3" fillId="2" borderId="12" xfId="1" applyBorder="1" applyAlignment="1">
      <alignment wrapText="1"/>
    </xf>
    <xf numFmtId="0" fontId="3" fillId="2" borderId="13" xfId="1" applyBorder="1" applyAlignment="1">
      <alignment wrapText="1"/>
    </xf>
    <xf numFmtId="9" fontId="4" fillId="3" borderId="0" xfId="2" applyNumberFormat="1" applyBorder="1"/>
    <xf numFmtId="9" fontId="5" fillId="4" borderId="0" xfId="3" applyNumberFormat="1" applyBorder="1"/>
    <xf numFmtId="9" fontId="7" fillId="5" borderId="0" xfId="5" applyNumberFormat="1" applyBorder="1"/>
    <xf numFmtId="2" fontId="4" fillId="3" borderId="4" xfId="2" applyNumberFormat="1" applyBorder="1" applyAlignment="1"/>
    <xf numFmtId="2" fontId="7" fillId="5" borderId="4" xfId="5" applyNumberFormat="1" applyBorder="1"/>
    <xf numFmtId="2" fontId="5" fillId="4" borderId="4" xfId="3" applyNumberFormat="1" applyBorder="1"/>
    <xf numFmtId="0" fontId="7" fillId="5" borderId="14" xfId="5" applyBorder="1"/>
    <xf numFmtId="0" fontId="4" fillId="3" borderId="14" xfId="2" applyBorder="1"/>
    <xf numFmtId="165" fontId="7" fillId="5" borderId="4" xfId="5" applyNumberFormat="1" applyBorder="1" applyAlignment="1"/>
    <xf numFmtId="0" fontId="7" fillId="5" borderId="0" xfId="5" applyBorder="1" applyAlignment="1"/>
    <xf numFmtId="165" fontId="5" fillId="4" borderId="4" xfId="3" applyNumberFormat="1" applyBorder="1"/>
    <xf numFmtId="1" fontId="4" fillId="3" borderId="4" xfId="2" applyNumberFormat="1" applyBorder="1" applyAlignment="1"/>
    <xf numFmtId="0" fontId="4" fillId="3" borderId="14" xfId="2" applyBorder="1" applyAlignment="1"/>
    <xf numFmtId="1" fontId="5" fillId="4" borderId="4" xfId="3" applyNumberFormat="1" applyBorder="1"/>
    <xf numFmtId="0" fontId="5" fillId="4" borderId="14" xfId="3" applyBorder="1"/>
    <xf numFmtId="0" fontId="5" fillId="4" borderId="15" xfId="3" applyBorder="1"/>
    <xf numFmtId="0" fontId="5" fillId="4" borderId="16" xfId="3" applyBorder="1"/>
    <xf numFmtId="165" fontId="5" fillId="4" borderId="16" xfId="3" applyNumberFormat="1" applyBorder="1"/>
    <xf numFmtId="0" fontId="5" fillId="4" borderId="17" xfId="3" applyBorder="1"/>
    <xf numFmtId="0" fontId="4" fillId="3" borderId="15" xfId="2" applyBorder="1"/>
    <xf numFmtId="0" fontId="4" fillId="3" borderId="16" xfId="2" applyBorder="1"/>
    <xf numFmtId="165" fontId="4" fillId="3" borderId="16" xfId="2" applyNumberFormat="1" applyBorder="1"/>
    <xf numFmtId="0" fontId="4" fillId="3" borderId="17" xfId="2" applyBorder="1"/>
    <xf numFmtId="1" fontId="7" fillId="5" borderId="0" xfId="5" applyNumberFormat="1" applyBorder="1"/>
    <xf numFmtId="165" fontId="4" fillId="3" borderId="15" xfId="2" applyNumberFormat="1" applyBorder="1"/>
    <xf numFmtId="0" fontId="3" fillId="2" borderId="19" xfId="1" applyBorder="1" applyAlignment="1">
      <alignment wrapText="1"/>
    </xf>
    <xf numFmtId="0" fontId="3" fillId="2" borderId="18" xfId="1" applyBorder="1" applyAlignment="1">
      <alignment wrapText="1"/>
    </xf>
    <xf numFmtId="0" fontId="3" fillId="2" borderId="20" xfId="1" applyBorder="1" applyAlignment="1">
      <alignment wrapText="1"/>
    </xf>
    <xf numFmtId="0" fontId="5" fillId="4" borderId="16" xfId="3" applyBorder="1" applyAlignment="1"/>
    <xf numFmtId="2" fontId="5" fillId="4" borderId="16" xfId="3" applyNumberFormat="1" applyBorder="1" applyAlignment="1"/>
    <xf numFmtId="0" fontId="5" fillId="4" borderId="17" xfId="3" applyBorder="1" applyAlignment="1"/>
    <xf numFmtId="0" fontId="3" fillId="2" borderId="21" xfId="1" applyFont="1" applyBorder="1" applyAlignment="1">
      <alignment wrapText="1"/>
    </xf>
    <xf numFmtId="0" fontId="7" fillId="5" borderId="15" xfId="5" applyBorder="1"/>
    <xf numFmtId="2" fontId="7" fillId="5" borderId="16" xfId="5" applyNumberFormat="1" applyBorder="1"/>
    <xf numFmtId="2" fontId="4" fillId="3" borderId="15" xfId="2" applyNumberFormat="1" applyBorder="1"/>
    <xf numFmtId="2" fontId="4" fillId="3" borderId="16" xfId="2" applyNumberFormat="1" applyBorder="1"/>
    <xf numFmtId="2" fontId="5" fillId="4" borderId="16" xfId="3" applyNumberFormat="1" applyBorder="1"/>
    <xf numFmtId="1" fontId="7" fillId="5" borderId="17" xfId="5" applyNumberFormat="1" applyBorder="1"/>
    <xf numFmtId="1" fontId="4" fillId="3" borderId="17" xfId="2" applyNumberFormat="1" applyBorder="1"/>
    <xf numFmtId="1" fontId="7" fillId="5" borderId="16" xfId="5" applyNumberFormat="1" applyBorder="1"/>
    <xf numFmtId="1" fontId="4" fillId="3" borderId="16" xfId="2" applyNumberFormat="1" applyBorder="1"/>
    <xf numFmtId="1" fontId="5" fillId="4" borderId="16" xfId="3" applyNumberFormat="1" applyBorder="1"/>
    <xf numFmtId="1" fontId="5" fillId="4" borderId="17" xfId="3" applyNumberFormat="1" applyBorder="1"/>
    <xf numFmtId="0" fontId="3" fillId="2" borderId="22" xfId="1" applyFont="1" applyBorder="1" applyAlignment="1">
      <alignment wrapText="1"/>
    </xf>
    <xf numFmtId="0" fontId="3" fillId="2" borderId="23" xfId="1" applyFont="1" applyBorder="1" applyAlignment="1">
      <alignment wrapText="1"/>
    </xf>
    <xf numFmtId="0" fontId="10" fillId="2" borderId="1" xfId="1" applyFont="1"/>
    <xf numFmtId="0" fontId="11" fillId="5" borderId="4" xfId="5" applyFont="1" applyBorder="1" applyAlignment="1">
      <alignment horizontal="center"/>
    </xf>
    <xf numFmtId="0" fontId="11" fillId="5" borderId="0" xfId="5" applyFont="1" applyBorder="1" applyAlignment="1">
      <alignment horizontal="center"/>
    </xf>
    <xf numFmtId="165" fontId="12" fillId="3" borderId="0" xfId="2" applyNumberFormat="1" applyFont="1" applyBorder="1" applyAlignment="1">
      <alignment horizontal="center"/>
    </xf>
    <xf numFmtId="0" fontId="12" fillId="3" borderId="0" xfId="2" applyFont="1" applyBorder="1" applyAlignment="1">
      <alignment horizontal="center"/>
    </xf>
    <xf numFmtId="0" fontId="12" fillId="3" borderId="4" xfId="2" applyFont="1" applyBorder="1" applyAlignment="1">
      <alignment horizontal="center"/>
    </xf>
    <xf numFmtId="165" fontId="11" fillId="5" borderId="0" xfId="5" applyNumberFormat="1" applyFont="1" applyBorder="1" applyAlignment="1">
      <alignment horizontal="center"/>
    </xf>
    <xf numFmtId="165" fontId="13" fillId="4" borderId="0" xfId="3" applyNumberFormat="1" applyFont="1" applyAlignment="1">
      <alignment horizontal="center"/>
    </xf>
    <xf numFmtId="0" fontId="13" fillId="4" borderId="0" xfId="3" applyFont="1" applyBorder="1" applyAlignment="1">
      <alignment horizontal="center"/>
    </xf>
    <xf numFmtId="0" fontId="13" fillId="4" borderId="4" xfId="3" applyFont="1" applyBorder="1" applyAlignment="1">
      <alignment horizontal="center"/>
    </xf>
    <xf numFmtId="165" fontId="11" fillId="5" borderId="0" xfId="5" applyNumberFormat="1" applyFont="1" applyAlignment="1">
      <alignment horizontal="center"/>
    </xf>
    <xf numFmtId="2" fontId="11" fillId="5" borderId="0" xfId="5" applyNumberFormat="1" applyFont="1" applyBorder="1" applyAlignment="1">
      <alignment horizontal="center"/>
    </xf>
    <xf numFmtId="0" fontId="11" fillId="5" borderId="14" xfId="5" applyFont="1" applyBorder="1" applyAlignment="1">
      <alignment horizontal="center"/>
    </xf>
    <xf numFmtId="0" fontId="11" fillId="5" borderId="24" xfId="5" applyFont="1" applyBorder="1" applyAlignment="1">
      <alignment horizontal="center"/>
    </xf>
    <xf numFmtId="0" fontId="11" fillId="5" borderId="25" xfId="5" applyFont="1" applyBorder="1" applyAlignment="1">
      <alignment horizontal="center"/>
    </xf>
    <xf numFmtId="2" fontId="12" fillId="3" borderId="25" xfId="2" applyNumberFormat="1" applyFont="1" applyBorder="1" applyAlignment="1">
      <alignment horizontal="center"/>
    </xf>
    <xf numFmtId="0" fontId="12" fillId="3" borderId="26" xfId="2" applyFont="1" applyBorder="1" applyAlignment="1">
      <alignment horizontal="center"/>
    </xf>
    <xf numFmtId="0" fontId="10" fillId="2" borderId="5" xfId="1" applyFont="1" applyBorder="1"/>
    <xf numFmtId="0" fontId="3" fillId="2" borderId="27" xfId="1" applyBorder="1" applyAlignment="1">
      <alignment wrapText="1"/>
    </xf>
    <xf numFmtId="0" fontId="3" fillId="2" borderId="28" xfId="1" applyBorder="1" applyAlignment="1">
      <alignment wrapText="1"/>
    </xf>
    <xf numFmtId="0" fontId="13" fillId="4" borderId="29" xfId="3" applyFont="1" applyBorder="1" applyAlignment="1">
      <alignment horizontal="center"/>
    </xf>
    <xf numFmtId="0" fontId="13" fillId="4" borderId="30" xfId="3" applyFont="1" applyBorder="1" applyAlignment="1">
      <alignment horizontal="center"/>
    </xf>
    <xf numFmtId="165" fontId="13" fillId="4" borderId="30" xfId="3" applyNumberFormat="1" applyFont="1" applyBorder="1" applyAlignment="1">
      <alignment horizontal="center"/>
    </xf>
    <xf numFmtId="0" fontId="13" fillId="4" borderId="31" xfId="3" applyFont="1" applyBorder="1" applyAlignment="1">
      <alignment horizontal="center"/>
    </xf>
    <xf numFmtId="0" fontId="12" fillId="3" borderId="29" xfId="2" applyFont="1" applyBorder="1" applyAlignment="1">
      <alignment horizontal="center"/>
    </xf>
    <xf numFmtId="0" fontId="12" fillId="3" borderId="30" xfId="2" applyFont="1" applyBorder="1" applyAlignment="1">
      <alignment horizontal="center"/>
    </xf>
    <xf numFmtId="165" fontId="12" fillId="3" borderId="30" xfId="2" applyNumberFormat="1" applyFont="1" applyBorder="1" applyAlignment="1">
      <alignment horizontal="center"/>
    </xf>
    <xf numFmtId="0" fontId="12" fillId="3" borderId="31" xfId="2" applyFont="1" applyBorder="1" applyAlignment="1">
      <alignment horizontal="center"/>
    </xf>
    <xf numFmtId="2" fontId="13" fillId="4" borderId="30" xfId="3" applyNumberFormat="1" applyFont="1" applyBorder="1" applyAlignment="1">
      <alignment horizontal="center"/>
    </xf>
  </cellXfs>
  <cellStyles count="7">
    <cellStyle name="Ausgabe" xfId="1" builtinId="21" customBuiltin="1"/>
    <cellStyle name="Eingabe" xfId="6" builtinId="20"/>
    <cellStyle name="Gut" xfId="2" builtinId="26"/>
    <cellStyle name="Neutral" xfId="5" builtinId="28"/>
    <cellStyle name="Prozent" xfId="4" builtinId="5"/>
    <cellStyle name="Schlecht" xfId="3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Anzahl</a:t>
            </a:r>
            <a:r>
              <a:rPr lang="de-DE" baseline="0"/>
              <a:t> der Hindernisse auf Radwegen im Vergleich zur Anzahl der Fahrradinfrastrukturelemente in OSM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DIAGRAMME!$M$2</c:f>
              <c:strCache>
                <c:ptCount val="1"/>
                <c:pt idx="0">
                  <c:v>Fahrradinfrastrukturelemente im Untersuchungsgebiet / 10.000 EW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DIAGRAMME!$L$3:$L$5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DIAGRAMME!$M$3:$M$5</c:f>
              <c:numCache>
                <c:formatCode>0</c:formatCode>
                <c:ptCount val="3"/>
                <c:pt idx="0">
                  <c:v>179.97803529500871</c:v>
                </c:pt>
                <c:pt idx="1">
                  <c:v>136.53289201489449</c:v>
                </c:pt>
                <c:pt idx="2">
                  <c:v>71.260192913669925</c:v>
                </c:pt>
              </c:numCache>
            </c:numRef>
          </c:val>
        </c:ser>
        <c:ser>
          <c:idx val="1"/>
          <c:order val="1"/>
          <c:tx>
            <c:strRef>
              <c:f>DIAGRAMME!$N$2</c:f>
              <c:strCache>
                <c:ptCount val="1"/>
                <c:pt idx="0">
                  <c:v>Hindernisse auf Radwegen /10.00 EW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DIAGRAMME!$L$3:$L$5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DIAGRAMME!$N$3:$N$5</c:f>
              <c:numCache>
                <c:formatCode>0</c:formatCode>
                <c:ptCount val="3"/>
                <c:pt idx="0">
                  <c:v>70.817238506400059</c:v>
                </c:pt>
                <c:pt idx="1">
                  <c:v>66.231131634791197</c:v>
                </c:pt>
                <c:pt idx="2">
                  <c:v>49.090355118305951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5035048"/>
        <c:axId val="325035832"/>
      </c:barChart>
      <c:catAx>
        <c:axId val="32503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5035832"/>
        <c:crosses val="autoZero"/>
        <c:auto val="1"/>
        <c:lblAlgn val="ctr"/>
        <c:lblOffset val="100"/>
        <c:noMultiLvlLbl val="0"/>
      </c:catAx>
      <c:valAx>
        <c:axId val="32503583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32503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Abfrageergebnisse zur "Qualität" des</a:t>
            </a:r>
            <a:r>
              <a:rPr lang="de-DE" baseline="0"/>
              <a:t> Radwegenetzes (in OSM)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DIAGRAMME!$E$3</c:f>
              <c:strCache>
                <c:ptCount val="1"/>
                <c:pt idx="0">
                  <c:v>Erlangen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DIAGRAMME!$F$2:$J$2</c:f>
              <c:strCache>
                <c:ptCount val="5"/>
                <c:pt idx="0">
                  <c:v>Radwege in gutem Zustand</c:v>
                </c:pt>
                <c:pt idx="1">
                  <c:v>Radwege im 3 km-Radius</c:v>
                </c:pt>
                <c:pt idx="2">
                  <c:v>Radwege im 5 km-Radius</c:v>
                </c:pt>
                <c:pt idx="3">
                  <c:v>Radwege im 3 km-Radius länger als 300m</c:v>
                </c:pt>
                <c:pt idx="4">
                  <c:v>Radwege im 5 km-Radius länger als 500m</c:v>
                </c:pt>
              </c:strCache>
            </c:strRef>
          </c:cat>
          <c:val>
            <c:numRef>
              <c:f>DIAGRAMME!$F$3:$J$3</c:f>
              <c:numCache>
                <c:formatCode>0%</c:formatCode>
                <c:ptCount val="5"/>
                <c:pt idx="0">
                  <c:v>0.34180138568129331</c:v>
                </c:pt>
                <c:pt idx="1">
                  <c:v>0.57967667436489612</c:v>
                </c:pt>
                <c:pt idx="2">
                  <c:v>0.87702078521939952</c:v>
                </c:pt>
                <c:pt idx="3">
                  <c:v>6.5819861431870672E-2</c:v>
                </c:pt>
                <c:pt idx="4">
                  <c:v>4.0993071593533485E-2</c:v>
                </c:pt>
              </c:numCache>
            </c:numRef>
          </c:val>
        </c:ser>
        <c:ser>
          <c:idx val="1"/>
          <c:order val="1"/>
          <c:tx>
            <c:strRef>
              <c:f>DIAGRAMME!$E$4</c:f>
              <c:strCache>
                <c:ptCount val="1"/>
                <c:pt idx="0">
                  <c:v>Münster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DIAGRAMME!$F$2:$J$2</c:f>
              <c:strCache>
                <c:ptCount val="5"/>
                <c:pt idx="0">
                  <c:v>Radwege in gutem Zustand</c:v>
                </c:pt>
                <c:pt idx="1">
                  <c:v>Radwege im 3 km-Radius</c:v>
                </c:pt>
                <c:pt idx="2">
                  <c:v>Radwege im 5 km-Radius</c:v>
                </c:pt>
                <c:pt idx="3">
                  <c:v>Radwege im 3 km-Radius länger als 300m</c:v>
                </c:pt>
                <c:pt idx="4">
                  <c:v>Radwege im 5 km-Radius länger als 500m</c:v>
                </c:pt>
              </c:strCache>
            </c:strRef>
          </c:cat>
          <c:val>
            <c:numRef>
              <c:f>DIAGRAMME!$F$4:$J$4</c:f>
              <c:numCache>
                <c:formatCode>0%</c:formatCode>
                <c:ptCount val="5"/>
                <c:pt idx="0">
                  <c:v>0.20072520072520073</c:v>
                </c:pt>
                <c:pt idx="1">
                  <c:v>0.38228438228438227</c:v>
                </c:pt>
                <c:pt idx="2">
                  <c:v>0.67909867909867905</c:v>
                </c:pt>
                <c:pt idx="3">
                  <c:v>5.5685055685055683E-2</c:v>
                </c:pt>
                <c:pt idx="4">
                  <c:v>4.6879046879046878E-2</c:v>
                </c:pt>
              </c:numCache>
            </c:numRef>
          </c:val>
        </c:ser>
        <c:ser>
          <c:idx val="2"/>
          <c:order val="2"/>
          <c:tx>
            <c:strRef>
              <c:f>DIAGRAMME!$E$5</c:f>
              <c:strCache>
                <c:ptCount val="1"/>
                <c:pt idx="0">
                  <c:v>Nürnberg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DIAGRAMME!$F$2:$J$2</c:f>
              <c:strCache>
                <c:ptCount val="5"/>
                <c:pt idx="0">
                  <c:v>Radwege in gutem Zustand</c:v>
                </c:pt>
                <c:pt idx="1">
                  <c:v>Radwege im 3 km-Radius</c:v>
                </c:pt>
                <c:pt idx="2">
                  <c:v>Radwege im 5 km-Radius</c:v>
                </c:pt>
                <c:pt idx="3">
                  <c:v>Radwege im 3 km-Radius länger als 300m</c:v>
                </c:pt>
                <c:pt idx="4">
                  <c:v>Radwege im 5 km-Radius länger als 500m</c:v>
                </c:pt>
              </c:strCache>
            </c:strRef>
          </c:cat>
          <c:val>
            <c:numRef>
              <c:f>DIAGRAMME!$F$5:$J$5</c:f>
              <c:numCache>
                <c:formatCode>0%</c:formatCode>
                <c:ptCount val="5"/>
                <c:pt idx="0">
                  <c:v>0.31633906633906633</c:v>
                </c:pt>
                <c:pt idx="1">
                  <c:v>0.41554054054054052</c:v>
                </c:pt>
                <c:pt idx="2">
                  <c:v>0.7266584766584766</c:v>
                </c:pt>
                <c:pt idx="3">
                  <c:v>3.9926289926289923E-2</c:v>
                </c:pt>
                <c:pt idx="4">
                  <c:v>3.9926289926289923E-2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8542416"/>
        <c:axId val="328540456"/>
      </c:barChart>
      <c:catAx>
        <c:axId val="32854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8540456"/>
        <c:crosses val="autoZero"/>
        <c:auto val="1"/>
        <c:lblAlgn val="ctr"/>
        <c:lblOffset val="100"/>
        <c:noMultiLvlLbl val="0"/>
      </c:catAx>
      <c:valAx>
        <c:axId val="328540456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854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Engagement der OSM-Community in den Untersuchungsgebieten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DIAGRAMME!$Q$3</c:f>
              <c:strCache>
                <c:ptCount val="1"/>
                <c:pt idx="0">
                  <c:v>Erlangen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DIAGRAMME!$R$2:$T$2</c:f>
              <c:strCache>
                <c:ptCount val="3"/>
                <c:pt idx="0">
                  <c:v>Objekte in version 1</c:v>
                </c:pt>
                <c:pt idx="1">
                  <c:v>Objekte, top5-User</c:v>
                </c:pt>
                <c:pt idx="2">
                  <c:v>Objekte, Rest</c:v>
                </c:pt>
              </c:strCache>
            </c:strRef>
          </c:cat>
          <c:val>
            <c:numRef>
              <c:f>DIAGRAMME!$R$3:$T$3</c:f>
              <c:numCache>
                <c:formatCode>0%</c:formatCode>
                <c:ptCount val="3"/>
                <c:pt idx="0">
                  <c:v>0.4972134762659341</c:v>
                </c:pt>
                <c:pt idx="1">
                  <c:v>0.72270468640747376</c:v>
                </c:pt>
                <c:pt idx="2">
                  <c:v>0.27729531359252624</c:v>
                </c:pt>
              </c:numCache>
            </c:numRef>
          </c:val>
        </c:ser>
        <c:ser>
          <c:idx val="1"/>
          <c:order val="1"/>
          <c:tx>
            <c:strRef>
              <c:f>DIAGRAMME!$Q$4</c:f>
              <c:strCache>
                <c:ptCount val="1"/>
                <c:pt idx="0">
                  <c:v>Münster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DIAGRAMME!$R$2:$T$2</c:f>
              <c:strCache>
                <c:ptCount val="3"/>
                <c:pt idx="0">
                  <c:v>Objekte in version 1</c:v>
                </c:pt>
                <c:pt idx="1">
                  <c:v>Objekte, top5-User</c:v>
                </c:pt>
                <c:pt idx="2">
                  <c:v>Objekte, Rest</c:v>
                </c:pt>
              </c:strCache>
            </c:strRef>
          </c:cat>
          <c:val>
            <c:numRef>
              <c:f>DIAGRAMME!$R$4:$T$4</c:f>
              <c:numCache>
                <c:formatCode>0%</c:formatCode>
                <c:ptCount val="3"/>
                <c:pt idx="0">
                  <c:v>0.80900550966273188</c:v>
                </c:pt>
                <c:pt idx="1">
                  <c:v>0.68736891520470045</c:v>
                </c:pt>
                <c:pt idx="2">
                  <c:v>0.3126310847952995</c:v>
                </c:pt>
              </c:numCache>
            </c:numRef>
          </c:val>
        </c:ser>
        <c:ser>
          <c:idx val="2"/>
          <c:order val="2"/>
          <c:tx>
            <c:strRef>
              <c:f>DIAGRAMME!$Q$5</c:f>
              <c:strCache>
                <c:ptCount val="1"/>
                <c:pt idx="0">
                  <c:v>Nürnberg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DIAGRAMME!$R$2:$T$2</c:f>
              <c:strCache>
                <c:ptCount val="3"/>
                <c:pt idx="0">
                  <c:v>Objekte in version 1</c:v>
                </c:pt>
                <c:pt idx="1">
                  <c:v>Objekte, top5-User</c:v>
                </c:pt>
                <c:pt idx="2">
                  <c:v>Objekte, Rest</c:v>
                </c:pt>
              </c:strCache>
            </c:strRef>
          </c:cat>
          <c:val>
            <c:numRef>
              <c:f>DIAGRAMME!$R$5:$T$5</c:f>
              <c:numCache>
                <c:formatCode>0%</c:formatCode>
                <c:ptCount val="3"/>
                <c:pt idx="0">
                  <c:v>0.58086384206303499</c:v>
                </c:pt>
                <c:pt idx="1">
                  <c:v>0.62447437432419561</c:v>
                </c:pt>
                <c:pt idx="2">
                  <c:v>0.37552562567580444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8543592"/>
        <c:axId val="328538496"/>
      </c:barChart>
      <c:catAx>
        <c:axId val="328543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8538496"/>
        <c:crosses val="autoZero"/>
        <c:auto val="1"/>
        <c:lblAlgn val="ctr"/>
        <c:lblOffset val="100"/>
        <c:noMultiLvlLbl val="0"/>
      </c:catAx>
      <c:valAx>
        <c:axId val="32853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854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Durchschnittliche Versionsnummern der bearbeiteten</a:t>
            </a:r>
            <a:r>
              <a:rPr lang="de-DE" baseline="0"/>
              <a:t> Objekte - top5-User vs. Rest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DIAGRAMME!$W$2</c:f>
              <c:strCache>
                <c:ptCount val="1"/>
                <c:pt idx="0">
                  <c:v>Durchschnittliche Versionsnummer der bearbeiteten Objekte, top5-User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DIAGRAMME!$V$3:$V$5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DIAGRAMME!$W$3:$W$5</c:f>
              <c:numCache>
                <c:formatCode>0.0</c:formatCode>
                <c:ptCount val="3"/>
                <c:pt idx="0">
                  <c:v>2.1997450000000001</c:v>
                </c:pt>
                <c:pt idx="1">
                  <c:v>1.5891600000000001</c:v>
                </c:pt>
                <c:pt idx="2">
                  <c:v>1.948</c:v>
                </c:pt>
              </c:numCache>
            </c:numRef>
          </c:val>
        </c:ser>
        <c:ser>
          <c:idx val="1"/>
          <c:order val="1"/>
          <c:tx>
            <c:strRef>
              <c:f>DIAGRAMME!$X$2</c:f>
              <c:strCache>
                <c:ptCount val="1"/>
                <c:pt idx="0">
                  <c:v>Durchschnittliche Versionsnummer der bearbeiteten Objekte, Rest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DIAGRAMME!$V$3:$V$5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DIAGRAMME!$X$3:$X$5</c:f>
              <c:numCache>
                <c:formatCode>0.0</c:formatCode>
                <c:ptCount val="3"/>
                <c:pt idx="0">
                  <c:v>2.839245</c:v>
                </c:pt>
                <c:pt idx="1">
                  <c:v>1.881875</c:v>
                </c:pt>
                <c:pt idx="2">
                  <c:v>2.0319450000000003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8543984"/>
        <c:axId val="328541632"/>
      </c:barChart>
      <c:catAx>
        <c:axId val="3285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8541632"/>
        <c:crosses val="autoZero"/>
        <c:auto val="1"/>
        <c:lblAlgn val="ctr"/>
        <c:lblOffset val="100"/>
        <c:noMultiLvlLbl val="0"/>
      </c:catAx>
      <c:valAx>
        <c:axId val="328541632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285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Wie viele Objekte liegen noch in ihrer ersten Version</a:t>
            </a:r>
            <a:r>
              <a:rPr lang="de-DE" baseline="0"/>
              <a:t> vor und w</a:t>
            </a:r>
            <a:r>
              <a:rPr lang="de-DE"/>
              <a:t>er bearbeitet Objekte?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DIAGRAMME!$R$2</c:f>
              <c:strCache>
                <c:ptCount val="1"/>
                <c:pt idx="0">
                  <c:v>Objekte in version 1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DIAGRAMME!$Q$3:$Q$5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DIAGRAMME!$R$3:$R$5</c:f>
              <c:numCache>
                <c:formatCode>0%</c:formatCode>
                <c:ptCount val="3"/>
                <c:pt idx="0">
                  <c:v>0.4972134762659341</c:v>
                </c:pt>
                <c:pt idx="1">
                  <c:v>0.80900550966273188</c:v>
                </c:pt>
                <c:pt idx="2">
                  <c:v>0.58086384206303499</c:v>
                </c:pt>
              </c:numCache>
            </c:numRef>
          </c:val>
        </c:ser>
        <c:ser>
          <c:idx val="1"/>
          <c:order val="1"/>
          <c:tx>
            <c:strRef>
              <c:f>DIAGRAMME!$S$2</c:f>
              <c:strCache>
                <c:ptCount val="1"/>
                <c:pt idx="0">
                  <c:v>Objekte, top5-User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DIAGRAMME!$Q$3:$Q$5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DIAGRAMME!$S$3:$S$5</c:f>
              <c:numCache>
                <c:formatCode>0%</c:formatCode>
                <c:ptCount val="3"/>
                <c:pt idx="0">
                  <c:v>0.72270468640747376</c:v>
                </c:pt>
                <c:pt idx="1">
                  <c:v>0.68736891520470045</c:v>
                </c:pt>
                <c:pt idx="2">
                  <c:v>0.62447437432419561</c:v>
                </c:pt>
              </c:numCache>
            </c:numRef>
          </c:val>
        </c:ser>
        <c:ser>
          <c:idx val="2"/>
          <c:order val="2"/>
          <c:tx>
            <c:strRef>
              <c:f>DIAGRAMME!$T$2</c:f>
              <c:strCache>
                <c:ptCount val="1"/>
                <c:pt idx="0">
                  <c:v>Objekte, Rest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DIAGRAMME!$Q$3:$Q$5</c:f>
              <c:strCache>
                <c:ptCount val="3"/>
                <c:pt idx="0">
                  <c:v>Erlangen</c:v>
                </c:pt>
                <c:pt idx="1">
                  <c:v>Münster</c:v>
                </c:pt>
                <c:pt idx="2">
                  <c:v>Nürnberg</c:v>
                </c:pt>
              </c:strCache>
            </c:strRef>
          </c:cat>
          <c:val>
            <c:numRef>
              <c:f>DIAGRAMME!$T$3:$T$5</c:f>
              <c:numCache>
                <c:formatCode>0%</c:formatCode>
                <c:ptCount val="3"/>
                <c:pt idx="0">
                  <c:v>0.27729531359252624</c:v>
                </c:pt>
                <c:pt idx="1">
                  <c:v>0.3126310847952995</c:v>
                </c:pt>
                <c:pt idx="2">
                  <c:v>0.37552562567580444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8543200"/>
        <c:axId val="340087488"/>
      </c:barChart>
      <c:catAx>
        <c:axId val="3285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087488"/>
        <c:crosses val="autoZero"/>
        <c:auto val="1"/>
        <c:lblAlgn val="ctr"/>
        <c:lblOffset val="100"/>
        <c:noMultiLvlLbl val="0"/>
      </c:catAx>
      <c:valAx>
        <c:axId val="3400874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285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11</xdr:col>
      <xdr:colOff>0</xdr:colOff>
      <xdr:row>21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20</xdr:col>
      <xdr:colOff>138546</xdr:colOff>
      <xdr:row>30</xdr:row>
      <xdr:rowOff>32498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30</xdr:row>
      <xdr:rowOff>1</xdr:rowOff>
    </xdr:from>
    <xdr:to>
      <xdr:col>20</xdr:col>
      <xdr:colOff>123266</xdr:colOff>
      <xdr:row>52</xdr:row>
      <xdr:rowOff>1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21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8"/>
  <sheetViews>
    <sheetView tabSelected="1" zoomScale="85" zoomScaleNormal="85" workbookViewId="0"/>
  </sheetViews>
  <sheetFormatPr baseColWidth="10" defaultColWidth="10.42578125" defaultRowHeight="15" x14ac:dyDescent="0.25"/>
  <cols>
    <col min="1" max="1" width="6" style="30" customWidth="1"/>
    <col min="2" max="16" width="10.42578125" style="30"/>
    <col min="17" max="17" width="15.140625" style="30" customWidth="1"/>
    <col min="18" max="81" width="10.42578125" style="30"/>
    <col min="82" max="83" width="18.140625" style="30" customWidth="1"/>
    <col min="84" max="125" width="10.42578125" style="30"/>
  </cols>
  <sheetData>
    <row r="1" spans="1:125" x14ac:dyDescent="0.25">
      <c r="A1"/>
      <c r="B1"/>
      <c r="C1" s="16"/>
      <c r="D1"/>
      <c r="E1" s="21"/>
      <c r="F1" s="16"/>
      <c r="G1" s="16"/>
      <c r="H1"/>
      <c r="I1" s="21"/>
      <c r="J1" s="16"/>
      <c r="K1"/>
      <c r="L1"/>
      <c r="M1"/>
      <c r="N1"/>
      <c r="O1"/>
      <c r="P1"/>
      <c r="Q1"/>
      <c r="R1"/>
      <c r="S1"/>
      <c r="T1"/>
      <c r="U1"/>
      <c r="V1"/>
      <c r="W1"/>
      <c r="X1" s="16"/>
      <c r="Y1"/>
      <c r="Z1"/>
      <c r="AA1"/>
      <c r="AB1"/>
      <c r="AC1"/>
      <c r="AD1" s="16"/>
      <c r="AE1"/>
      <c r="AF1"/>
      <c r="AG1"/>
      <c r="AH1"/>
      <c r="AI1"/>
      <c r="AJ1"/>
      <c r="AK1"/>
      <c r="AL1"/>
      <c r="AM1"/>
      <c r="AN1"/>
      <c r="AO1"/>
      <c r="AP1"/>
      <c r="AQ1"/>
      <c r="AR1" s="16"/>
      <c r="AS1"/>
      <c r="AT1"/>
      <c r="AU1"/>
      <c r="AV1"/>
      <c r="AW1"/>
      <c r="AX1"/>
      <c r="AY1"/>
      <c r="AZ1"/>
      <c r="BA1"/>
      <c r="BB1"/>
      <c r="BC1"/>
      <c r="BD1" s="16"/>
      <c r="BE1"/>
      <c r="BF1"/>
      <c r="BG1"/>
      <c r="BH1"/>
      <c r="BI1" s="16"/>
      <c r="BJ1"/>
      <c r="BK1"/>
      <c r="BL1"/>
      <c r="BM1"/>
      <c r="BN1" s="16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 s="16"/>
      <c r="CL1"/>
      <c r="CM1"/>
      <c r="CN1"/>
      <c r="CO1" s="16"/>
      <c r="CP1"/>
      <c r="CQ1"/>
      <c r="CR1"/>
      <c r="CS1" s="16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</row>
    <row r="2" spans="1:125" ht="165" x14ac:dyDescent="0.25">
      <c r="A2" s="2" t="s">
        <v>39</v>
      </c>
      <c r="B2" s="14" t="s">
        <v>40</v>
      </c>
      <c r="C2" s="19" t="s">
        <v>109</v>
      </c>
      <c r="D2" s="14" t="s">
        <v>108</v>
      </c>
      <c r="E2" s="20" t="s">
        <v>107</v>
      </c>
      <c r="F2" s="44" t="s">
        <v>186</v>
      </c>
      <c r="G2" s="19" t="s">
        <v>37</v>
      </c>
      <c r="H2" s="14" t="s">
        <v>38</v>
      </c>
      <c r="I2" s="20" t="s">
        <v>118</v>
      </c>
      <c r="J2" s="19" t="s">
        <v>31</v>
      </c>
      <c r="K2" s="51" t="s">
        <v>129</v>
      </c>
      <c r="L2" s="2" t="s">
        <v>131</v>
      </c>
      <c r="M2" s="11" t="s">
        <v>127</v>
      </c>
      <c r="N2" s="2" t="s">
        <v>185</v>
      </c>
      <c r="O2" s="4" t="s">
        <v>141</v>
      </c>
      <c r="P2" s="2" t="s">
        <v>142</v>
      </c>
      <c r="Q2" s="2" t="s">
        <v>143</v>
      </c>
      <c r="R2" s="2" t="s">
        <v>125</v>
      </c>
      <c r="S2" s="2" t="s">
        <v>44</v>
      </c>
      <c r="T2" s="2" t="s">
        <v>45</v>
      </c>
      <c r="U2" s="2" t="s">
        <v>126</v>
      </c>
      <c r="V2" s="2" t="s">
        <v>46</v>
      </c>
      <c r="W2" s="14" t="s">
        <v>47</v>
      </c>
      <c r="X2" s="15" t="s">
        <v>32</v>
      </c>
      <c r="Y2" s="51" t="s">
        <v>128</v>
      </c>
      <c r="Z2" s="11" t="s">
        <v>119</v>
      </c>
      <c r="AA2" s="4" t="s">
        <v>120</v>
      </c>
      <c r="AB2" s="4" t="s">
        <v>91</v>
      </c>
      <c r="AC2" s="17" t="s">
        <v>92</v>
      </c>
      <c r="AD2" s="15" t="s">
        <v>33</v>
      </c>
      <c r="AE2" s="51" t="s">
        <v>130</v>
      </c>
      <c r="AF2" s="14" t="s">
        <v>139</v>
      </c>
      <c r="AG2" s="14" t="s">
        <v>144</v>
      </c>
      <c r="AH2" s="14" t="s">
        <v>145</v>
      </c>
      <c r="AI2" s="11" t="s">
        <v>177</v>
      </c>
      <c r="AJ2" s="11" t="s">
        <v>178</v>
      </c>
      <c r="AK2" s="4" t="s">
        <v>187</v>
      </c>
      <c r="AL2" s="4" t="s">
        <v>179</v>
      </c>
      <c r="AM2" s="4" t="s">
        <v>180</v>
      </c>
      <c r="AN2" s="17" t="s">
        <v>181</v>
      </c>
      <c r="AO2" s="4" t="s">
        <v>182</v>
      </c>
      <c r="AP2" s="4" t="s">
        <v>183</v>
      </c>
      <c r="AQ2" s="17" t="s">
        <v>184</v>
      </c>
      <c r="AR2" s="15" t="s">
        <v>34</v>
      </c>
      <c r="AS2" s="11" t="s">
        <v>132</v>
      </c>
      <c r="AT2" s="4" t="s">
        <v>173</v>
      </c>
      <c r="AU2" s="4" t="s">
        <v>174</v>
      </c>
      <c r="AV2" s="4" t="s">
        <v>116</v>
      </c>
      <c r="AW2" s="4" t="s">
        <v>117</v>
      </c>
      <c r="AX2" s="4" t="s">
        <v>175</v>
      </c>
      <c r="AY2" s="4" t="s">
        <v>176</v>
      </c>
      <c r="AZ2" s="4" t="s">
        <v>110</v>
      </c>
      <c r="BA2" s="4" t="s">
        <v>111</v>
      </c>
      <c r="BB2" s="4" t="s">
        <v>112</v>
      </c>
      <c r="BC2" s="17" t="s">
        <v>113</v>
      </c>
      <c r="BD2" s="15" t="s">
        <v>35</v>
      </c>
      <c r="BE2" s="51" t="s">
        <v>134</v>
      </c>
      <c r="BF2" s="11" t="s">
        <v>122</v>
      </c>
      <c r="BG2" s="4" t="s">
        <v>114</v>
      </c>
      <c r="BH2" s="17" t="s">
        <v>115</v>
      </c>
      <c r="BI2" s="15" t="s">
        <v>43</v>
      </c>
      <c r="BJ2" s="51" t="s">
        <v>133</v>
      </c>
      <c r="BK2" s="11" t="s">
        <v>124</v>
      </c>
      <c r="BL2" s="14" t="s">
        <v>138</v>
      </c>
      <c r="BM2" s="17" t="s">
        <v>123</v>
      </c>
      <c r="BN2" s="54" t="s">
        <v>204</v>
      </c>
      <c r="BO2" s="49" t="s">
        <v>191</v>
      </c>
      <c r="BP2" s="2" t="s">
        <v>36</v>
      </c>
      <c r="BQ2" s="2" t="s">
        <v>190</v>
      </c>
      <c r="BR2" s="2" t="s">
        <v>172</v>
      </c>
      <c r="BS2" s="2" t="s">
        <v>171</v>
      </c>
      <c r="BT2" s="2" t="s">
        <v>169</v>
      </c>
      <c r="BU2" s="2" t="s">
        <v>170</v>
      </c>
      <c r="BV2" s="2" t="s">
        <v>162</v>
      </c>
      <c r="BW2" s="2" t="s">
        <v>163</v>
      </c>
      <c r="BX2" s="2" t="s">
        <v>164</v>
      </c>
      <c r="BY2" s="2" t="s">
        <v>165</v>
      </c>
      <c r="BZ2" s="2" t="s">
        <v>166</v>
      </c>
      <c r="CA2" s="2" t="s">
        <v>167</v>
      </c>
      <c r="CB2" s="2" t="s">
        <v>168</v>
      </c>
      <c r="CC2" s="2" t="s">
        <v>159</v>
      </c>
      <c r="CD2" s="2" t="s">
        <v>155</v>
      </c>
      <c r="CE2" s="2" t="s">
        <v>156</v>
      </c>
      <c r="CF2" s="2" t="s">
        <v>157</v>
      </c>
      <c r="CG2" s="2" t="s">
        <v>152</v>
      </c>
      <c r="CH2" s="2" t="s">
        <v>160</v>
      </c>
      <c r="CI2" s="2" t="s">
        <v>161</v>
      </c>
      <c r="CJ2" s="14" t="s">
        <v>41</v>
      </c>
      <c r="CK2" s="54" t="s">
        <v>135</v>
      </c>
      <c r="CL2" s="11" t="s">
        <v>42</v>
      </c>
      <c r="CM2" s="14" t="s">
        <v>207</v>
      </c>
      <c r="CN2" s="14" t="s">
        <v>206</v>
      </c>
      <c r="CO2" s="54" t="s">
        <v>136</v>
      </c>
      <c r="CP2" s="11" t="s">
        <v>209</v>
      </c>
      <c r="CQ2" s="14" t="s">
        <v>210</v>
      </c>
      <c r="CR2" s="14" t="s">
        <v>211</v>
      </c>
      <c r="CS2" s="18" t="s">
        <v>48</v>
      </c>
      <c r="CT2" s="13" t="s">
        <v>121</v>
      </c>
      <c r="CU2" s="13" t="s">
        <v>137</v>
      </c>
      <c r="CV2" s="13" t="s">
        <v>140</v>
      </c>
      <c r="CW2" s="12" t="s">
        <v>150</v>
      </c>
      <c r="CX2" s="12" t="s">
        <v>151</v>
      </c>
      <c r="CY2" s="12" t="s">
        <v>146</v>
      </c>
      <c r="CZ2" s="12" t="s">
        <v>147</v>
      </c>
      <c r="DA2" s="12" t="s">
        <v>149</v>
      </c>
      <c r="DB2" s="12" t="s">
        <v>148</v>
      </c>
      <c r="DC2" s="25" t="s">
        <v>153</v>
      </c>
      <c r="DD2" s="25" t="s">
        <v>154</v>
      </c>
      <c r="DE2" s="26" t="s">
        <v>158</v>
      </c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</row>
    <row r="3" spans="1:125" x14ac:dyDescent="0.25">
      <c r="A3">
        <v>1</v>
      </c>
      <c r="B3" t="s">
        <v>0</v>
      </c>
      <c r="C3" s="16">
        <v>76983089.200000003</v>
      </c>
      <c r="D3" s="10">
        <f t="shared" ref="D3:D4" si="0">C3/1000000</f>
        <v>76.983089200000009</v>
      </c>
      <c r="E3" s="22">
        <v>105624</v>
      </c>
      <c r="F3" s="45">
        <f>E3/D3</f>
        <v>1372.0415885830676</v>
      </c>
      <c r="G3" s="16">
        <v>420</v>
      </c>
      <c r="H3">
        <v>3.28</v>
      </c>
      <c r="I3" s="29">
        <f>(J3+X3+AD3+AR3+BD3+BI3)/6</f>
        <v>3.15</v>
      </c>
      <c r="J3" s="16">
        <v>3.4</v>
      </c>
      <c r="K3" s="9">
        <v>70.817238506400059</v>
      </c>
      <c r="L3" s="9">
        <f>(R3/E3)*10000</f>
        <v>117.58691206543968</v>
      </c>
      <c r="M3" s="9">
        <f>(U3/E3)*10000</f>
        <v>70.817238506400059</v>
      </c>
      <c r="N3" s="9">
        <f>(U3/D3)</f>
        <v>9.7164196419387121</v>
      </c>
      <c r="O3" s="23">
        <f t="shared" ref="O3:O4" si="1">(P3+Q3)/2</f>
        <v>0.75430175024001178</v>
      </c>
      <c r="P3" s="23">
        <f t="shared" ref="P3:P4" si="2">V3/S3</f>
        <v>0.5995125913891145</v>
      </c>
      <c r="Q3" s="23">
        <f t="shared" ref="Q3:Q4" si="3">W3/T3</f>
        <v>0.90909090909090906</v>
      </c>
      <c r="R3" s="9">
        <f t="shared" ref="R3:R4" si="4">SUM(S3,T3)</f>
        <v>1242</v>
      </c>
      <c r="S3">
        <v>1231</v>
      </c>
      <c r="T3">
        <v>11</v>
      </c>
      <c r="U3">
        <f t="shared" ref="U3:U4" si="5">SUM(V3,W3)</f>
        <v>748</v>
      </c>
      <c r="V3">
        <v>738</v>
      </c>
      <c r="W3">
        <v>10</v>
      </c>
      <c r="X3" s="16">
        <v>3.4</v>
      </c>
      <c r="Y3" s="23">
        <v>0.34180138568129331</v>
      </c>
      <c r="Z3" s="23">
        <f>AB3/CS3</f>
        <v>0.34180138568129331</v>
      </c>
      <c r="AA3" s="23">
        <f>AC3/CS3</f>
        <v>0.65819861431870674</v>
      </c>
      <c r="AB3">
        <v>592</v>
      </c>
      <c r="AC3">
        <v>1140</v>
      </c>
      <c r="AD3" s="16">
        <v>3.7</v>
      </c>
      <c r="AE3" s="9">
        <f>SUM(AJ3+AI3)</f>
        <v>21.017950465803228</v>
      </c>
      <c r="AF3" s="9">
        <f t="shared" ref="AF3:AF4" si="6">(AG3+AH3)/2</f>
        <v>1.5545</v>
      </c>
      <c r="AG3">
        <v>1.2430000000000001</v>
      </c>
      <c r="AH3">
        <v>1.8660000000000001</v>
      </c>
      <c r="AI3" s="9">
        <f>(AL3/E3)*10000</f>
        <v>5.8698780580171181</v>
      </c>
      <c r="AJ3" s="9">
        <f>(AO3/E3)*10000</f>
        <v>15.14807240778611</v>
      </c>
      <c r="AK3" s="9">
        <f>AO3/D3</f>
        <v>2.0783785330350186</v>
      </c>
      <c r="AL3">
        <f t="shared" ref="AL3:AL4" si="7">AM3+AN3</f>
        <v>62</v>
      </c>
      <c r="AM3">
        <v>48</v>
      </c>
      <c r="AN3">
        <v>14</v>
      </c>
      <c r="AO3">
        <f t="shared" ref="AO3:AO4" si="8">SUM(AP3,AQ3)</f>
        <v>160</v>
      </c>
      <c r="AP3">
        <v>115</v>
      </c>
      <c r="AQ3">
        <v>45</v>
      </c>
      <c r="AR3" s="16">
        <v>1.6</v>
      </c>
      <c r="AS3" s="23">
        <f>(AT3+AU3)/2</f>
        <v>0.72834872979214782</v>
      </c>
      <c r="AT3" s="23">
        <f>AV3/CS3</f>
        <v>0.57967667436489612</v>
      </c>
      <c r="AU3" s="23">
        <f>AW3/CS3</f>
        <v>0.87702078521939952</v>
      </c>
      <c r="AV3">
        <v>1004</v>
      </c>
      <c r="AW3">
        <v>1519</v>
      </c>
      <c r="AX3" s="23">
        <f>AZ3/CS3</f>
        <v>6.5819861431870672E-2</v>
      </c>
      <c r="AY3" s="23">
        <f>BA3/CS3</f>
        <v>4.0993071593533485E-2</v>
      </c>
      <c r="AZ3">
        <v>114</v>
      </c>
      <c r="BA3">
        <v>71</v>
      </c>
      <c r="BB3">
        <v>41</v>
      </c>
      <c r="BC3">
        <v>34</v>
      </c>
      <c r="BD3" s="16">
        <v>2.6</v>
      </c>
      <c r="BE3" s="10">
        <v>0.94675452548663186</v>
      </c>
      <c r="BF3" s="9">
        <f>(BG3/E3)*10000</f>
        <v>0.94675452548663186</v>
      </c>
      <c r="BG3">
        <v>10</v>
      </c>
      <c r="BH3">
        <v>3</v>
      </c>
      <c r="BI3" s="16">
        <v>4.2</v>
      </c>
      <c r="BJ3" s="9">
        <v>0</v>
      </c>
      <c r="BK3" s="9">
        <f>(BM3/E3)*10000</f>
        <v>0</v>
      </c>
      <c r="BL3">
        <v>0</v>
      </c>
      <c r="BM3">
        <v>0</v>
      </c>
      <c r="BN3" s="55">
        <v>5.4095998250573727</v>
      </c>
      <c r="BO3" s="50">
        <f>((SUM(BP3+BQ3*3)/4)*(((CG3*1+BZ3*2)/3)*BR3)/2)/2</f>
        <v>5.4095998250573727</v>
      </c>
      <c r="BP3" s="9">
        <f>(CJ3/E3)*10000</f>
        <v>46.959024464136945</v>
      </c>
      <c r="BQ3" s="31">
        <f>CJ3/$D3</f>
        <v>6.4429734524085571</v>
      </c>
      <c r="BR3" s="23">
        <f t="shared" ref="BR3:BR4" si="9">BS3/DE3</f>
        <v>0.4972134762659341</v>
      </c>
      <c r="BS3">
        <f t="shared" ref="BS3:BS4" si="10">SUM(BT3,BU3)</f>
        <v>120176</v>
      </c>
      <c r="BT3">
        <v>103529</v>
      </c>
      <c r="BU3">
        <v>16647</v>
      </c>
      <c r="BV3" s="23">
        <f t="shared" ref="BV3:BV4" si="11">BW3/DE3</f>
        <v>0.27729531359252624</v>
      </c>
      <c r="BW3">
        <f t="shared" ref="BW3:BW4" si="12">SUM(BX3,BY3)</f>
        <v>67022</v>
      </c>
      <c r="BX3">
        <f t="shared" ref="BX3:BX4" si="13">DC3-CE3</f>
        <v>53102</v>
      </c>
      <c r="BY3">
        <f t="shared" ref="BY3:BY4" si="14">DD3-CF3</f>
        <v>13920</v>
      </c>
      <c r="BZ3">
        <f t="shared" ref="BZ3:BZ4" si="15">SUM(CA3,CB3)/2</f>
        <v>2.839245</v>
      </c>
      <c r="CA3">
        <v>2.3793500000000001</v>
      </c>
      <c r="CB3">
        <v>3.29914</v>
      </c>
      <c r="CC3" s="23">
        <f t="shared" ref="CC3:CC4" si="16">CD3/DE3</f>
        <v>0.72270468640747376</v>
      </c>
      <c r="CD3">
        <f t="shared" ref="CD3:CD4" si="17">SUM(CE3:CF3)</f>
        <v>174677</v>
      </c>
      <c r="CE3">
        <v>146625</v>
      </c>
      <c r="CF3">
        <v>28052</v>
      </c>
      <c r="CG3">
        <f t="shared" ref="CG3:CG4" si="18">(CH3+CI3)/2</f>
        <v>2.1997450000000001</v>
      </c>
      <c r="CH3">
        <v>1.9579500000000001</v>
      </c>
      <c r="CI3">
        <v>2.4415399999999998</v>
      </c>
      <c r="CJ3">
        <v>496</v>
      </c>
      <c r="CK3" s="56">
        <v>0.85207907293796858</v>
      </c>
      <c r="CL3" s="9">
        <f>CN3/(E3/10000)</f>
        <v>0.85207907293796858</v>
      </c>
      <c r="CM3" s="27">
        <v>6.22</v>
      </c>
      <c r="CN3">
        <v>9</v>
      </c>
      <c r="CO3" s="57">
        <v>179.97803529500871</v>
      </c>
      <c r="CP3" s="9">
        <f>(CR3/E3)*10000</f>
        <v>179.97803529500871</v>
      </c>
      <c r="CQ3" s="9">
        <f>SUM(CM3,BL3,AF3,CV3)/4</f>
        <v>3.2843749999999998</v>
      </c>
      <c r="CR3">
        <f>SUM(CN3,BM3,AO3,CS3)</f>
        <v>1901</v>
      </c>
      <c r="CS3" s="16">
        <v>1732</v>
      </c>
      <c r="CT3" s="9">
        <f>(CS3/E3)*10000</f>
        <v>163.97788381428461</v>
      </c>
      <c r="CU3" s="9">
        <f>CS3/D3</f>
        <v>22.498447620104077</v>
      </c>
      <c r="CV3">
        <v>5.3630000000000004</v>
      </c>
      <c r="CW3">
        <f t="shared" ref="CW3:CW4" si="19">CY3</f>
        <v>66</v>
      </c>
      <c r="CX3" s="8">
        <f t="shared" ref="CX3:CX4" si="20">(CZ3+DB3)/2</f>
        <v>2.3979499999999998</v>
      </c>
      <c r="CY3">
        <v>66</v>
      </c>
      <c r="CZ3" s="28">
        <v>2.0699000000000001</v>
      </c>
      <c r="DA3">
        <v>50</v>
      </c>
      <c r="DB3">
        <v>2.726</v>
      </c>
      <c r="DC3">
        <v>199727</v>
      </c>
      <c r="DD3">
        <v>41972</v>
      </c>
      <c r="DE3">
        <f t="shared" ref="DE3:DE4" si="21">SUM(DC3:DD3)</f>
        <v>241699</v>
      </c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</row>
    <row r="4" spans="1:125" x14ac:dyDescent="0.25">
      <c r="A4">
        <v>2</v>
      </c>
      <c r="B4" t="s">
        <v>1</v>
      </c>
      <c r="C4" s="16">
        <v>303121967.10000002</v>
      </c>
      <c r="D4" s="10">
        <f t="shared" si="0"/>
        <v>303.12196710000001</v>
      </c>
      <c r="E4" s="22">
        <v>299708</v>
      </c>
      <c r="F4" s="45">
        <f t="shared" ref="F4:F5" si="22">E4/D4</f>
        <v>988.73731543555948</v>
      </c>
      <c r="G4" s="16">
        <v>1488</v>
      </c>
      <c r="H4" s="9">
        <v>2.5</v>
      </c>
      <c r="I4" s="29">
        <f>(J4+X4+AD4+AR4+BD4+BI4)/6</f>
        <v>2.25</v>
      </c>
      <c r="J4" s="16">
        <v>2.5</v>
      </c>
      <c r="K4" s="9">
        <v>66.231131634791197</v>
      </c>
      <c r="L4" s="9">
        <f>(R4/E4)*10000</f>
        <v>98.262308647083159</v>
      </c>
      <c r="M4" s="9">
        <f>(U4/E4)*10000</f>
        <v>66.231131634791197</v>
      </c>
      <c r="N4" s="9">
        <f>(U4/D4)</f>
        <v>6.5485191290842604</v>
      </c>
      <c r="O4" s="23">
        <f t="shared" si="1"/>
        <v>0.66402482409676655</v>
      </c>
      <c r="P4" s="23">
        <f t="shared" si="2"/>
        <v>0.67420349434737925</v>
      </c>
      <c r="Q4" s="23">
        <f t="shared" si="3"/>
        <v>0.65384615384615385</v>
      </c>
      <c r="R4" s="9">
        <f t="shared" si="4"/>
        <v>2945</v>
      </c>
      <c r="S4">
        <v>2919</v>
      </c>
      <c r="T4">
        <v>26</v>
      </c>
      <c r="U4">
        <f t="shared" si="5"/>
        <v>1985</v>
      </c>
      <c r="V4">
        <v>1968</v>
      </c>
      <c r="W4">
        <v>17</v>
      </c>
      <c r="X4" s="16">
        <v>2.7</v>
      </c>
      <c r="Y4" s="23">
        <v>0.20072520072520073</v>
      </c>
      <c r="Z4" s="23">
        <f>AB4/CS4</f>
        <v>0.20072520072520073</v>
      </c>
      <c r="AA4" s="23">
        <f>AC4/CS4</f>
        <v>0.79927479927479927</v>
      </c>
      <c r="AB4">
        <v>775</v>
      </c>
      <c r="AC4">
        <v>3086</v>
      </c>
      <c r="AD4" s="16">
        <v>3</v>
      </c>
      <c r="AE4" s="9">
        <f t="shared" ref="AE4:AE5" si="23">SUM(AJ4+AI4)</f>
        <v>8.3748181563388364</v>
      </c>
      <c r="AF4" s="9">
        <f t="shared" si="6"/>
        <v>1.53095</v>
      </c>
      <c r="AG4" s="10">
        <v>1.5</v>
      </c>
      <c r="AH4" s="8">
        <v>1.5619000000000001</v>
      </c>
      <c r="AI4" s="9">
        <f>(AL4/E4)*10000</f>
        <v>1.8684853257170311</v>
      </c>
      <c r="AJ4" s="9">
        <f>(AO4/E4)*10000</f>
        <v>6.5063328306218056</v>
      </c>
      <c r="AK4" s="9">
        <f>AO4/D4</f>
        <v>0.64330540562792482</v>
      </c>
      <c r="AL4">
        <f t="shared" si="7"/>
        <v>56</v>
      </c>
      <c r="AM4">
        <v>18</v>
      </c>
      <c r="AN4">
        <v>38</v>
      </c>
      <c r="AO4">
        <f t="shared" si="8"/>
        <v>195</v>
      </c>
      <c r="AP4">
        <v>90</v>
      </c>
      <c r="AQ4">
        <v>105</v>
      </c>
      <c r="AR4" s="16">
        <v>1.4</v>
      </c>
      <c r="AS4" s="23">
        <f>(AT4+AU4)/2</f>
        <v>0.53069153069153063</v>
      </c>
      <c r="AT4" s="23">
        <f>AV4/CS4</f>
        <v>0.38228438228438227</v>
      </c>
      <c r="AU4" s="23">
        <f>AW4/CS4</f>
        <v>0.67909867909867905</v>
      </c>
      <c r="AV4">
        <v>1476</v>
      </c>
      <c r="AW4">
        <v>2622</v>
      </c>
      <c r="AX4" s="23">
        <f>AZ4/CS4</f>
        <v>5.5685055685055683E-2</v>
      </c>
      <c r="AY4" s="23">
        <f>BA4/CS4</f>
        <v>4.6879046879046878E-2</v>
      </c>
      <c r="AZ4">
        <v>215</v>
      </c>
      <c r="BA4">
        <v>181</v>
      </c>
      <c r="BB4">
        <v>55</v>
      </c>
      <c r="BC4">
        <v>55</v>
      </c>
      <c r="BD4" s="16">
        <v>1.6</v>
      </c>
      <c r="BE4" s="10">
        <v>3.5367757951072374</v>
      </c>
      <c r="BF4" s="9">
        <f>(BG4/E4)*10000</f>
        <v>3.5367757951072374</v>
      </c>
      <c r="BG4">
        <v>106</v>
      </c>
      <c r="BH4">
        <v>38</v>
      </c>
      <c r="BI4" s="16">
        <v>2.2999999999999998</v>
      </c>
      <c r="BJ4" s="9">
        <v>3.3365809387804132E-2</v>
      </c>
      <c r="BK4" s="9">
        <f>(BM4/E4)*10000</f>
        <v>3.3365809387804132E-2</v>
      </c>
      <c r="BL4">
        <v>6</v>
      </c>
      <c r="BM4">
        <v>1</v>
      </c>
      <c r="BN4" s="55">
        <v>3.0054235796159778</v>
      </c>
      <c r="BO4" s="50">
        <f t="shared" ref="BO4:BO5" si="24">((SUM(BP4+BQ4*3)/4)*(((CG4*1+BZ4*2)/3)*BR4)/2)/2</f>
        <v>3.0054235796159778</v>
      </c>
      <c r="BP4" s="9">
        <f>(CJ4/E4)*10000</f>
        <v>25.691673228609179</v>
      </c>
      <c r="BQ4" s="31">
        <f t="shared" ref="BQ4:BQ5" si="25">CJ4/$D4</f>
        <v>2.5402316017102673</v>
      </c>
      <c r="BR4" s="23">
        <f t="shared" si="9"/>
        <v>0.80900550966273188</v>
      </c>
      <c r="BS4">
        <f t="shared" si="10"/>
        <v>641077</v>
      </c>
      <c r="BT4">
        <v>586295</v>
      </c>
      <c r="BU4">
        <v>54782</v>
      </c>
      <c r="BV4" s="23">
        <f t="shared" si="11"/>
        <v>0.3126310847952995</v>
      </c>
      <c r="BW4">
        <f t="shared" si="12"/>
        <v>247737</v>
      </c>
      <c r="BX4">
        <f t="shared" si="13"/>
        <v>205200</v>
      </c>
      <c r="BY4">
        <f t="shared" si="14"/>
        <v>42537</v>
      </c>
      <c r="BZ4">
        <f t="shared" si="15"/>
        <v>1.881875</v>
      </c>
      <c r="CA4">
        <v>1.4722599999999999</v>
      </c>
      <c r="CB4">
        <v>2.29149</v>
      </c>
      <c r="CC4" s="23">
        <f t="shared" si="16"/>
        <v>0.68736891520470045</v>
      </c>
      <c r="CD4">
        <f t="shared" si="17"/>
        <v>544689</v>
      </c>
      <c r="CE4">
        <v>472556</v>
      </c>
      <c r="CF4">
        <v>72133</v>
      </c>
      <c r="CG4">
        <f t="shared" si="18"/>
        <v>1.5891600000000001</v>
      </c>
      <c r="CH4">
        <v>1.13866</v>
      </c>
      <c r="CI4">
        <v>2.03966</v>
      </c>
      <c r="CJ4">
        <v>770</v>
      </c>
      <c r="CK4" s="56">
        <v>1.1678033285731446</v>
      </c>
      <c r="CL4" s="9">
        <f>CN4/(E4/10000)</f>
        <v>1.1678033285731446</v>
      </c>
      <c r="CM4" s="27">
        <v>3.2290000000000001</v>
      </c>
      <c r="CN4">
        <v>35</v>
      </c>
      <c r="CO4" s="57">
        <v>136.53289201489449</v>
      </c>
      <c r="CP4" s="9">
        <f>(CR4/E4)*10000</f>
        <v>136.53289201489449</v>
      </c>
      <c r="CQ4" s="9">
        <f>SUM(CM4,BL4,AF4,CV4)/4</f>
        <v>3.7442374999999997</v>
      </c>
      <c r="CR4">
        <f>SUM(CN4,BM4,AO4,CS4)</f>
        <v>4092</v>
      </c>
      <c r="CS4" s="16">
        <v>3861</v>
      </c>
      <c r="CT4" s="9">
        <f>(CS4/E4)*10000</f>
        <v>128.82539004631175</v>
      </c>
      <c r="CU4" s="9">
        <f>CS4/D4</f>
        <v>12.737447031432913</v>
      </c>
      <c r="CV4">
        <v>4.2169999999999996</v>
      </c>
      <c r="CW4">
        <f t="shared" si="19"/>
        <v>61</v>
      </c>
      <c r="CX4" s="8">
        <f t="shared" si="20"/>
        <v>1.6862499999999998</v>
      </c>
      <c r="CY4">
        <v>61</v>
      </c>
      <c r="CZ4" s="8">
        <v>1.2396</v>
      </c>
      <c r="DA4">
        <v>55</v>
      </c>
      <c r="DB4" s="8">
        <v>2.1328999999999998</v>
      </c>
      <c r="DC4">
        <v>677756</v>
      </c>
      <c r="DD4">
        <v>114670</v>
      </c>
      <c r="DE4">
        <f t="shared" si="21"/>
        <v>792426</v>
      </c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</row>
    <row r="5" spans="1:125" x14ac:dyDescent="0.25">
      <c r="A5">
        <v>3</v>
      </c>
      <c r="B5" t="s">
        <v>2</v>
      </c>
      <c r="C5" s="16">
        <v>187013084.69999999</v>
      </c>
      <c r="D5" s="10">
        <f>C5/1000000</f>
        <v>187.01308469999998</v>
      </c>
      <c r="E5" s="22">
        <v>498876</v>
      </c>
      <c r="F5" s="45">
        <f t="shared" si="22"/>
        <v>2667.5994399016513</v>
      </c>
      <c r="G5" s="16">
        <v>1195</v>
      </c>
      <c r="H5">
        <v>4.01</v>
      </c>
      <c r="I5" s="29">
        <f>(J5+X5+AD5+AR5+BD5+BI5)/6</f>
        <v>3.4666666666666663</v>
      </c>
      <c r="J5" s="16">
        <v>4.5</v>
      </c>
      <c r="K5" s="9">
        <v>49.090355118305951</v>
      </c>
      <c r="L5" s="9">
        <f>(R5/E5)*10000</f>
        <v>89.320793142985423</v>
      </c>
      <c r="M5" s="9">
        <f>(U5/E5)*10000</f>
        <v>49.090355118305951</v>
      </c>
      <c r="N5" s="9">
        <f>(U5/D5)</f>
        <v>13.095340381816611</v>
      </c>
      <c r="O5" s="23">
        <f>(P5+Q5)/2</f>
        <v>0.62127735421625796</v>
      </c>
      <c r="P5" s="23">
        <f>V5/S5</f>
        <v>0.537792803670611</v>
      </c>
      <c r="Q5" s="23">
        <f>W5/T5</f>
        <v>0.70476190476190481</v>
      </c>
      <c r="R5" s="9">
        <f>SUM(S5,T5)</f>
        <v>4456</v>
      </c>
      <c r="S5">
        <v>4141</v>
      </c>
      <c r="T5">
        <v>315</v>
      </c>
      <c r="U5">
        <f>SUM(V5,W5)</f>
        <v>2449</v>
      </c>
      <c r="V5">
        <v>2227</v>
      </c>
      <c r="W5">
        <v>222</v>
      </c>
      <c r="X5" s="16">
        <v>4.0999999999999996</v>
      </c>
      <c r="Y5" s="23">
        <v>0.31633906633906633</v>
      </c>
      <c r="Z5" s="23">
        <f>AB5/CS5</f>
        <v>0.31633906633906633</v>
      </c>
      <c r="AA5" s="23">
        <f>AC5/CS5</f>
        <v>0.68366093366093361</v>
      </c>
      <c r="AB5">
        <v>1030</v>
      </c>
      <c r="AC5">
        <v>2226</v>
      </c>
      <c r="AD5" s="16">
        <v>4.0999999999999996</v>
      </c>
      <c r="AE5" s="9">
        <f t="shared" si="23"/>
        <v>6.5948251669753608</v>
      </c>
      <c r="AF5" s="9">
        <f>(AG5+AH5)/2</f>
        <v>1.4835</v>
      </c>
      <c r="AG5" s="7">
        <v>1.548</v>
      </c>
      <c r="AH5" s="24">
        <v>1.419</v>
      </c>
      <c r="AI5" s="9">
        <f>(AL5/E5)*10000</f>
        <v>2.2049567427577195</v>
      </c>
      <c r="AJ5" s="9">
        <f>(AO5/E5)*10000</f>
        <v>4.3898684242176413</v>
      </c>
      <c r="AK5" s="9">
        <f>AO5/D5</f>
        <v>1.1710410549684924</v>
      </c>
      <c r="AL5">
        <f>AM5+AN5</f>
        <v>110</v>
      </c>
      <c r="AM5">
        <v>81</v>
      </c>
      <c r="AN5">
        <v>29</v>
      </c>
      <c r="AO5">
        <f>SUM(AP5,AQ5)</f>
        <v>219</v>
      </c>
      <c r="AP5">
        <v>157</v>
      </c>
      <c r="AQ5">
        <v>62</v>
      </c>
      <c r="AR5" s="16">
        <v>2.8</v>
      </c>
      <c r="AS5" s="23">
        <f>(AT5+AU5)/2</f>
        <v>0.57109950859950853</v>
      </c>
      <c r="AT5" s="23">
        <f>AV5/CS5</f>
        <v>0.41554054054054052</v>
      </c>
      <c r="AU5" s="23">
        <f>AW5/CS5</f>
        <v>0.7266584766584766</v>
      </c>
      <c r="AV5">
        <v>1353</v>
      </c>
      <c r="AW5">
        <v>2366</v>
      </c>
      <c r="AX5" s="23">
        <f>AZ5/CS5</f>
        <v>3.9926289926289923E-2</v>
      </c>
      <c r="AY5" s="23">
        <f>BA5/CS5</f>
        <v>3.9926289926289923E-2</v>
      </c>
      <c r="AZ5">
        <v>130</v>
      </c>
      <c r="BA5">
        <v>130</v>
      </c>
      <c r="BB5">
        <v>28</v>
      </c>
      <c r="BC5">
        <v>35</v>
      </c>
      <c r="BD5" s="16">
        <v>2.9</v>
      </c>
      <c r="BE5" s="10">
        <v>2.1849116814599219</v>
      </c>
      <c r="BF5" s="9">
        <f>(BG5/E5)*10000</f>
        <v>2.1849116814599219</v>
      </c>
      <c r="BG5">
        <v>109</v>
      </c>
      <c r="BH5">
        <v>9</v>
      </c>
      <c r="BI5" s="16">
        <v>2.4</v>
      </c>
      <c r="BJ5" s="9">
        <v>0.86193763580529026</v>
      </c>
      <c r="BK5" s="9">
        <f>(BM5/E5)*10000</f>
        <v>0.86193763580529026</v>
      </c>
      <c r="BL5">
        <v>1.93</v>
      </c>
      <c r="BM5">
        <v>43</v>
      </c>
      <c r="BN5" s="55">
        <v>1.9611559871462998</v>
      </c>
      <c r="BO5" s="50">
        <f t="shared" si="24"/>
        <v>1.9611559871462998</v>
      </c>
      <c r="BP5" s="9">
        <f>(CJ5/E5)*10000</f>
        <v>14.973660789454694</v>
      </c>
      <c r="BQ5" s="31">
        <f t="shared" si="25"/>
        <v>3.9943729135226658</v>
      </c>
      <c r="BR5" s="23">
        <f>BS5/DE5</f>
        <v>0.58086384206303499</v>
      </c>
      <c r="BS5">
        <f>SUM(BT5,BU5)</f>
        <v>420625</v>
      </c>
      <c r="BT5">
        <v>362104</v>
      </c>
      <c r="BU5">
        <v>58521</v>
      </c>
      <c r="BV5" s="23">
        <f>BW5/DE5</f>
        <v>0.37552562567580444</v>
      </c>
      <c r="BW5">
        <f>SUM(BX5,BY5)</f>
        <v>271932</v>
      </c>
      <c r="BX5">
        <f>DC5-CE5</f>
        <v>222505</v>
      </c>
      <c r="BY5">
        <f>DD5-CF5</f>
        <v>49427</v>
      </c>
      <c r="BZ5">
        <f>SUM(CA5,CB5)/2</f>
        <v>2.0319450000000003</v>
      </c>
      <c r="CA5" s="8">
        <v>1.7560500000000001</v>
      </c>
      <c r="CB5" s="8">
        <v>2.3078400000000001</v>
      </c>
      <c r="CC5" s="23">
        <f>CD5/DE5</f>
        <v>0.62447437432419561</v>
      </c>
      <c r="CD5">
        <f>SUM(CE5:CF5)</f>
        <v>452205</v>
      </c>
      <c r="CE5">
        <v>383650</v>
      </c>
      <c r="CF5">
        <v>68555</v>
      </c>
      <c r="CG5">
        <f>(CH5+CI5)/2</f>
        <v>1.948</v>
      </c>
      <c r="CH5">
        <v>1.661</v>
      </c>
      <c r="CI5">
        <v>2.2349999999999999</v>
      </c>
      <c r="CJ5">
        <v>747</v>
      </c>
      <c r="CK5" s="56">
        <v>0.74166726801850558</v>
      </c>
      <c r="CL5" s="9">
        <f>CN5/(E5/10000)</f>
        <v>0.74166726801850558</v>
      </c>
      <c r="CM5">
        <v>3.6219999999999999</v>
      </c>
      <c r="CN5">
        <v>37</v>
      </c>
      <c r="CO5" s="57">
        <v>71.260192913669925</v>
      </c>
      <c r="CP5" s="9">
        <f>(CR5/E5)*10000</f>
        <v>71.260192913669925</v>
      </c>
      <c r="CQ5" s="9">
        <f>SUM(CM5,BL5,AF5,CV5)/4</f>
        <v>2.7786249999999999</v>
      </c>
      <c r="CR5">
        <f>SUM(CN5,BM5,AO5,CS5)</f>
        <v>3555</v>
      </c>
      <c r="CS5" s="16">
        <v>3256</v>
      </c>
      <c r="CT5" s="9">
        <f>(CS5/E5)*10000</f>
        <v>65.266719585628493</v>
      </c>
      <c r="CU5" s="9">
        <f>CS5/D5</f>
        <v>17.410546461084071</v>
      </c>
      <c r="CV5" s="8">
        <v>4.0789999999999997</v>
      </c>
      <c r="CW5">
        <f>CY5</f>
        <v>75</v>
      </c>
      <c r="CX5" s="8">
        <f>(CZ5+DB5)/2</f>
        <v>1.9809999999999999</v>
      </c>
      <c r="CY5">
        <v>75</v>
      </c>
      <c r="CZ5">
        <v>1.696</v>
      </c>
      <c r="DA5">
        <v>55</v>
      </c>
      <c r="DB5">
        <v>2.266</v>
      </c>
      <c r="DC5">
        <v>606155</v>
      </c>
      <c r="DD5">
        <v>117982</v>
      </c>
      <c r="DE5">
        <f>SUM(DC5:DD5)</f>
        <v>724137</v>
      </c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</row>
    <row r="6" spans="1:125" x14ac:dyDescent="0.25">
      <c r="A6"/>
      <c r="B6"/>
      <c r="C6" s="16"/>
      <c r="D6"/>
      <c r="E6" s="21"/>
      <c r="F6" s="16"/>
      <c r="G6" s="16"/>
      <c r="H6"/>
      <c r="I6" s="21"/>
      <c r="J6" s="16"/>
      <c r="K6"/>
      <c r="L6"/>
      <c r="M6"/>
      <c r="N6"/>
      <c r="O6"/>
      <c r="P6"/>
      <c r="Q6"/>
      <c r="R6"/>
      <c r="S6"/>
      <c r="T6"/>
      <c r="U6"/>
      <c r="V6"/>
      <c r="W6"/>
      <c r="X6" s="16"/>
      <c r="Y6"/>
      <c r="Z6"/>
      <c r="AA6"/>
      <c r="AB6"/>
      <c r="AC6"/>
      <c r="AD6" s="16"/>
      <c r="AE6"/>
      <c r="AF6"/>
      <c r="AG6"/>
      <c r="AH6"/>
      <c r="AI6"/>
      <c r="AJ6"/>
      <c r="AK6"/>
      <c r="AL6"/>
      <c r="AM6"/>
      <c r="AN6"/>
      <c r="AO6"/>
      <c r="AP6"/>
      <c r="AQ6"/>
      <c r="AR6" s="16"/>
      <c r="AS6"/>
      <c r="AT6"/>
      <c r="AU6"/>
      <c r="AV6"/>
      <c r="AW6"/>
      <c r="AX6"/>
      <c r="AY6"/>
      <c r="AZ6"/>
      <c r="BA6"/>
      <c r="BB6"/>
      <c r="BC6"/>
      <c r="BD6" s="16"/>
      <c r="BE6"/>
      <c r="BF6"/>
      <c r="BG6"/>
      <c r="BH6"/>
      <c r="BI6" s="16"/>
      <c r="BJ6"/>
      <c r="BK6"/>
      <c r="BL6"/>
      <c r="BM6"/>
      <c r="BN6" s="1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 s="16"/>
      <c r="CL6"/>
      <c r="CM6"/>
      <c r="CN6"/>
      <c r="CO6" s="16"/>
      <c r="CP6"/>
      <c r="CQ6"/>
      <c r="CR6"/>
      <c r="CS6" s="1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</row>
    <row r="7" spans="1:125" x14ac:dyDescent="0.25">
      <c r="A7"/>
      <c r="B7"/>
      <c r="C7" s="16"/>
      <c r="D7"/>
      <c r="E7" s="21"/>
      <c r="F7" s="16"/>
      <c r="G7" s="9" t="s">
        <v>188</v>
      </c>
      <c r="H7" s="9">
        <f t="shared" ref="H7:J7" si="26">MAX(H3:H5)</f>
        <v>4.01</v>
      </c>
      <c r="I7" s="9">
        <f t="shared" si="26"/>
        <v>3.4666666666666663</v>
      </c>
      <c r="J7" s="9">
        <f t="shared" si="26"/>
        <v>4.5</v>
      </c>
      <c r="K7" s="9"/>
      <c r="L7" s="9">
        <f>MAX(L3:L5)</f>
        <v>117.58691206543968</v>
      </c>
      <c r="M7" s="9">
        <f t="shared" ref="M7:W7" si="27">MAX(M3:M5)</f>
        <v>70.817238506400059</v>
      </c>
      <c r="N7" s="9">
        <f t="shared" ref="N7" si="28">MAX(N3:N5)</f>
        <v>13.095340381816611</v>
      </c>
      <c r="O7" s="9">
        <f t="shared" si="27"/>
        <v>0.75430175024001178</v>
      </c>
      <c r="P7" s="9">
        <f t="shared" si="27"/>
        <v>0.67420349434737925</v>
      </c>
      <c r="Q7" s="9">
        <f t="shared" si="27"/>
        <v>0.90909090909090906</v>
      </c>
      <c r="R7" s="9">
        <f t="shared" si="27"/>
        <v>4456</v>
      </c>
      <c r="S7" s="9">
        <f t="shared" si="27"/>
        <v>4141</v>
      </c>
      <c r="T7" s="9">
        <f t="shared" si="27"/>
        <v>315</v>
      </c>
      <c r="U7" s="9">
        <f t="shared" si="27"/>
        <v>2449</v>
      </c>
      <c r="V7" s="9">
        <f t="shared" si="27"/>
        <v>2227</v>
      </c>
      <c r="W7" s="9">
        <f t="shared" si="27"/>
        <v>222</v>
      </c>
      <c r="X7" s="9">
        <f t="shared" ref="X7:CJ7" si="29">MAX(X3:X5)</f>
        <v>4.0999999999999996</v>
      </c>
      <c r="Y7" s="9">
        <f t="shared" si="29"/>
        <v>0.34180138568129331</v>
      </c>
      <c r="Z7" s="9">
        <f t="shared" si="29"/>
        <v>0.34180138568129331</v>
      </c>
      <c r="AA7" s="9">
        <f t="shared" si="29"/>
        <v>0.79927479927479927</v>
      </c>
      <c r="AB7" s="9">
        <f t="shared" si="29"/>
        <v>1030</v>
      </c>
      <c r="AC7" s="9">
        <f t="shared" si="29"/>
        <v>3086</v>
      </c>
      <c r="AD7" s="9">
        <f t="shared" si="29"/>
        <v>4.0999999999999996</v>
      </c>
      <c r="AE7" s="9">
        <f t="shared" ref="AE7" si="30">MAX(AE3:AE5)</f>
        <v>21.017950465803228</v>
      </c>
      <c r="AF7" s="9">
        <f t="shared" si="29"/>
        <v>1.5545</v>
      </c>
      <c r="AG7" s="9">
        <f t="shared" si="29"/>
        <v>1.548</v>
      </c>
      <c r="AH7" s="9">
        <f t="shared" si="29"/>
        <v>1.8660000000000001</v>
      </c>
      <c r="AI7" s="9">
        <f t="shared" si="29"/>
        <v>5.8698780580171181</v>
      </c>
      <c r="AJ7" s="9">
        <f t="shared" si="29"/>
        <v>15.14807240778611</v>
      </c>
      <c r="AK7" s="9">
        <f t="shared" ref="AK7" si="31">MAX(AK3:AK5)</f>
        <v>2.0783785330350186</v>
      </c>
      <c r="AL7" s="9">
        <f t="shared" si="29"/>
        <v>110</v>
      </c>
      <c r="AM7" s="9">
        <f t="shared" si="29"/>
        <v>81</v>
      </c>
      <c r="AN7" s="9">
        <f t="shared" si="29"/>
        <v>38</v>
      </c>
      <c r="AO7" s="9">
        <f t="shared" si="29"/>
        <v>219</v>
      </c>
      <c r="AP7" s="9">
        <f t="shared" si="29"/>
        <v>157</v>
      </c>
      <c r="AQ7" s="9">
        <f t="shared" si="29"/>
        <v>105</v>
      </c>
      <c r="AR7" s="9">
        <f t="shared" si="29"/>
        <v>2.8</v>
      </c>
      <c r="AS7" s="9">
        <f t="shared" si="29"/>
        <v>0.72834872979214782</v>
      </c>
      <c r="AT7" s="9">
        <f>MAX(AT3:AT5)</f>
        <v>0.57967667436489612</v>
      </c>
      <c r="AU7" s="9">
        <f>MAX(AU3:AU5)</f>
        <v>0.87702078521939952</v>
      </c>
      <c r="AV7" s="9">
        <f t="shared" si="29"/>
        <v>1476</v>
      </c>
      <c r="AW7" s="9">
        <f t="shared" si="29"/>
        <v>2622</v>
      </c>
      <c r="AX7" s="9">
        <f t="shared" si="29"/>
        <v>6.5819861431870672E-2</v>
      </c>
      <c r="AY7" s="9">
        <f t="shared" si="29"/>
        <v>4.6879046879046878E-2</v>
      </c>
      <c r="AZ7" s="9">
        <f t="shared" si="29"/>
        <v>215</v>
      </c>
      <c r="BA7" s="9">
        <f t="shared" si="29"/>
        <v>181</v>
      </c>
      <c r="BB7" s="9">
        <f t="shared" si="29"/>
        <v>55</v>
      </c>
      <c r="BC7" s="9">
        <f t="shared" si="29"/>
        <v>55</v>
      </c>
      <c r="BD7" s="9">
        <f t="shared" si="29"/>
        <v>2.9</v>
      </c>
      <c r="BE7" s="9">
        <f t="shared" si="29"/>
        <v>3.5367757951072374</v>
      </c>
      <c r="BF7" s="9">
        <f t="shared" si="29"/>
        <v>3.5367757951072374</v>
      </c>
      <c r="BG7" s="9">
        <f t="shared" si="29"/>
        <v>109</v>
      </c>
      <c r="BH7" s="9">
        <f t="shared" si="29"/>
        <v>38</v>
      </c>
      <c r="BI7" s="9">
        <f t="shared" si="29"/>
        <v>4.2</v>
      </c>
      <c r="BJ7" s="9">
        <f t="shared" si="29"/>
        <v>0.86193763580529026</v>
      </c>
      <c r="BK7" s="9">
        <f t="shared" si="29"/>
        <v>0.86193763580529026</v>
      </c>
      <c r="BL7" s="9">
        <f t="shared" si="29"/>
        <v>6</v>
      </c>
      <c r="BM7" s="9">
        <f t="shared" si="29"/>
        <v>43</v>
      </c>
      <c r="BN7" s="9">
        <f t="shared" si="29"/>
        <v>5.4095998250573727</v>
      </c>
      <c r="BO7" s="9">
        <f t="shared" ref="BO7" si="32">MAX(BO3:BO5)</f>
        <v>5.4095998250573727</v>
      </c>
      <c r="BP7" s="9">
        <f t="shared" si="29"/>
        <v>46.959024464136945</v>
      </c>
      <c r="BQ7" s="9">
        <f t="shared" ref="BQ7" si="33">MAX(BQ3:BQ5)</f>
        <v>6.4429734524085571</v>
      </c>
      <c r="BR7" s="9">
        <f t="shared" si="29"/>
        <v>0.80900550966273188</v>
      </c>
      <c r="BS7" s="9">
        <f t="shared" si="29"/>
        <v>641077</v>
      </c>
      <c r="BT7" s="9">
        <f t="shared" si="29"/>
        <v>586295</v>
      </c>
      <c r="BU7" s="9">
        <f t="shared" si="29"/>
        <v>58521</v>
      </c>
      <c r="BV7" s="9">
        <f t="shared" si="29"/>
        <v>0.37552562567580444</v>
      </c>
      <c r="BW7" s="9">
        <f t="shared" si="29"/>
        <v>271932</v>
      </c>
      <c r="BX7" s="9">
        <f t="shared" si="29"/>
        <v>222505</v>
      </c>
      <c r="BY7" s="9">
        <f t="shared" si="29"/>
        <v>49427</v>
      </c>
      <c r="BZ7" s="9">
        <f t="shared" si="29"/>
        <v>2.839245</v>
      </c>
      <c r="CA7" s="9">
        <f t="shared" si="29"/>
        <v>2.3793500000000001</v>
      </c>
      <c r="CB7" s="9">
        <f t="shared" si="29"/>
        <v>3.29914</v>
      </c>
      <c r="CC7" s="9">
        <f t="shared" si="29"/>
        <v>0.72270468640747376</v>
      </c>
      <c r="CD7" s="9">
        <f t="shared" si="29"/>
        <v>544689</v>
      </c>
      <c r="CE7" s="9">
        <f t="shared" si="29"/>
        <v>472556</v>
      </c>
      <c r="CF7" s="9">
        <f t="shared" si="29"/>
        <v>72133</v>
      </c>
      <c r="CG7" s="9">
        <f t="shared" si="29"/>
        <v>2.1997450000000001</v>
      </c>
      <c r="CH7" s="9">
        <f t="shared" si="29"/>
        <v>1.9579500000000001</v>
      </c>
      <c r="CI7" s="9">
        <f t="shared" si="29"/>
        <v>2.4415399999999998</v>
      </c>
      <c r="CJ7" s="9">
        <f t="shared" si="29"/>
        <v>770</v>
      </c>
      <c r="CK7" s="9">
        <f t="shared" ref="CK7:DE7" si="34">MAX(CK3:CK5)</f>
        <v>1.1678033285731446</v>
      </c>
      <c r="CL7" s="9">
        <f t="shared" si="34"/>
        <v>1.1678033285731446</v>
      </c>
      <c r="CM7" s="9">
        <f t="shared" si="34"/>
        <v>6.22</v>
      </c>
      <c r="CN7" s="9">
        <f t="shared" si="34"/>
        <v>37</v>
      </c>
      <c r="CO7" s="9">
        <f t="shared" si="34"/>
        <v>179.97803529500871</v>
      </c>
      <c r="CP7" s="9">
        <f t="shared" si="34"/>
        <v>179.97803529500871</v>
      </c>
      <c r="CQ7" s="9">
        <f t="shared" si="34"/>
        <v>3.7442374999999997</v>
      </c>
      <c r="CR7" s="9">
        <f t="shared" si="34"/>
        <v>4092</v>
      </c>
      <c r="CS7" s="9">
        <f t="shared" si="34"/>
        <v>3861</v>
      </c>
      <c r="CT7" s="9">
        <f t="shared" si="34"/>
        <v>163.97788381428461</v>
      </c>
      <c r="CU7" s="9">
        <f t="shared" si="34"/>
        <v>22.498447620104077</v>
      </c>
      <c r="CV7" s="9">
        <f t="shared" si="34"/>
        <v>5.3630000000000004</v>
      </c>
      <c r="CW7" s="9">
        <f t="shared" si="34"/>
        <v>75</v>
      </c>
      <c r="CX7" s="9">
        <f t="shared" si="34"/>
        <v>2.3979499999999998</v>
      </c>
      <c r="CY7" s="9">
        <f t="shared" si="34"/>
        <v>75</v>
      </c>
      <c r="CZ7" s="9">
        <f t="shared" si="34"/>
        <v>2.0699000000000001</v>
      </c>
      <c r="DA7" s="9">
        <f t="shared" si="34"/>
        <v>55</v>
      </c>
      <c r="DB7" s="9">
        <f t="shared" si="34"/>
        <v>2.726</v>
      </c>
      <c r="DC7" s="9">
        <f t="shared" si="34"/>
        <v>677756</v>
      </c>
      <c r="DD7" s="9">
        <f t="shared" si="34"/>
        <v>117982</v>
      </c>
      <c r="DE7" s="9">
        <f t="shared" si="34"/>
        <v>792426</v>
      </c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</row>
    <row r="8" spans="1:125" x14ac:dyDescent="0.25">
      <c r="A8"/>
      <c r="B8"/>
      <c r="C8" s="16"/>
      <c r="D8"/>
      <c r="E8" s="21"/>
      <c r="F8" s="16"/>
      <c r="G8" s="9" t="s">
        <v>189</v>
      </c>
      <c r="H8" s="9">
        <f t="shared" ref="H8:J8" si="35">MIN(H3:H5)</f>
        <v>2.5</v>
      </c>
      <c r="I8" s="9">
        <f t="shared" si="35"/>
        <v>2.25</v>
      </c>
      <c r="J8" s="9">
        <f t="shared" si="35"/>
        <v>2.5</v>
      </c>
      <c r="K8" s="9"/>
      <c r="L8" s="9">
        <f>MIN(L3:L5)</f>
        <v>89.320793142985423</v>
      </c>
      <c r="M8" s="9">
        <f t="shared" ref="M8:W8" si="36">MIN(M3:M5)</f>
        <v>49.090355118305951</v>
      </c>
      <c r="N8" s="9">
        <f t="shared" ref="N8" si="37">MIN(N3:N5)</f>
        <v>6.5485191290842604</v>
      </c>
      <c r="O8" s="9">
        <f t="shared" si="36"/>
        <v>0.62127735421625796</v>
      </c>
      <c r="P8" s="9">
        <f t="shared" si="36"/>
        <v>0.537792803670611</v>
      </c>
      <c r="Q8" s="9">
        <f t="shared" si="36"/>
        <v>0.65384615384615385</v>
      </c>
      <c r="R8" s="9">
        <f t="shared" si="36"/>
        <v>1242</v>
      </c>
      <c r="S8" s="9">
        <f t="shared" si="36"/>
        <v>1231</v>
      </c>
      <c r="T8" s="9">
        <f t="shared" si="36"/>
        <v>11</v>
      </c>
      <c r="U8" s="9">
        <f t="shared" si="36"/>
        <v>748</v>
      </c>
      <c r="V8" s="9">
        <f t="shared" si="36"/>
        <v>738</v>
      </c>
      <c r="W8" s="9">
        <f t="shared" si="36"/>
        <v>10</v>
      </c>
      <c r="X8" s="9">
        <f t="shared" ref="X8:CJ8" si="38">MIN(X3:X5)</f>
        <v>2.7</v>
      </c>
      <c r="Y8" s="9">
        <f t="shared" si="38"/>
        <v>0.20072520072520073</v>
      </c>
      <c r="Z8" s="9">
        <f t="shared" si="38"/>
        <v>0.20072520072520073</v>
      </c>
      <c r="AA8" s="9">
        <f t="shared" si="38"/>
        <v>0.65819861431870674</v>
      </c>
      <c r="AB8" s="9">
        <f t="shared" si="38"/>
        <v>592</v>
      </c>
      <c r="AC8" s="9">
        <f t="shared" si="38"/>
        <v>1140</v>
      </c>
      <c r="AD8" s="9">
        <f t="shared" si="38"/>
        <v>3</v>
      </c>
      <c r="AE8" s="9">
        <f t="shared" ref="AE8" si="39">MIN(AE3:AE5)</f>
        <v>6.5948251669753608</v>
      </c>
      <c r="AF8" s="9">
        <f t="shared" si="38"/>
        <v>1.4835</v>
      </c>
      <c r="AG8" s="9">
        <f t="shared" si="38"/>
        <v>1.2430000000000001</v>
      </c>
      <c r="AH8" s="9">
        <f t="shared" si="38"/>
        <v>1.419</v>
      </c>
      <c r="AI8" s="9">
        <f t="shared" si="38"/>
        <v>1.8684853257170311</v>
      </c>
      <c r="AJ8" s="9">
        <f t="shared" si="38"/>
        <v>4.3898684242176413</v>
      </c>
      <c r="AK8" s="9">
        <f t="shared" ref="AK8" si="40">MIN(AK3:AK5)</f>
        <v>0.64330540562792482</v>
      </c>
      <c r="AL8" s="9">
        <f t="shared" si="38"/>
        <v>56</v>
      </c>
      <c r="AM8" s="9">
        <f t="shared" si="38"/>
        <v>18</v>
      </c>
      <c r="AN8" s="9">
        <f t="shared" si="38"/>
        <v>14</v>
      </c>
      <c r="AO8" s="9">
        <f t="shared" si="38"/>
        <v>160</v>
      </c>
      <c r="AP8" s="9">
        <f t="shared" si="38"/>
        <v>90</v>
      </c>
      <c r="AQ8" s="9">
        <f t="shared" si="38"/>
        <v>45</v>
      </c>
      <c r="AR8" s="9">
        <f t="shared" si="38"/>
        <v>1.4</v>
      </c>
      <c r="AS8" s="9">
        <f t="shared" si="38"/>
        <v>0.53069153069153063</v>
      </c>
      <c r="AT8" s="9">
        <f>MIN(AT3:AT5)</f>
        <v>0.38228438228438227</v>
      </c>
      <c r="AU8" s="9">
        <f>MIN(AU3:AU5)</f>
        <v>0.67909867909867905</v>
      </c>
      <c r="AV8" s="9">
        <f t="shared" si="38"/>
        <v>1004</v>
      </c>
      <c r="AW8" s="9">
        <f t="shared" si="38"/>
        <v>1519</v>
      </c>
      <c r="AX8" s="9">
        <f t="shared" si="38"/>
        <v>3.9926289926289923E-2</v>
      </c>
      <c r="AY8" s="9">
        <f t="shared" si="38"/>
        <v>3.9926289926289923E-2</v>
      </c>
      <c r="AZ8" s="9">
        <f t="shared" si="38"/>
        <v>114</v>
      </c>
      <c r="BA8" s="9">
        <f t="shared" si="38"/>
        <v>71</v>
      </c>
      <c r="BB8" s="9">
        <f t="shared" si="38"/>
        <v>28</v>
      </c>
      <c r="BC8" s="9">
        <f t="shared" si="38"/>
        <v>34</v>
      </c>
      <c r="BD8" s="9">
        <f t="shared" si="38"/>
        <v>1.6</v>
      </c>
      <c r="BE8" s="9">
        <f t="shared" si="38"/>
        <v>0.94675452548663186</v>
      </c>
      <c r="BF8" s="9">
        <f t="shared" si="38"/>
        <v>0.94675452548663186</v>
      </c>
      <c r="BG8" s="9">
        <f t="shared" si="38"/>
        <v>10</v>
      </c>
      <c r="BH8" s="9">
        <f t="shared" si="38"/>
        <v>3</v>
      </c>
      <c r="BI8" s="9">
        <f t="shared" si="38"/>
        <v>2.2999999999999998</v>
      </c>
      <c r="BJ8" s="9">
        <f t="shared" si="38"/>
        <v>0</v>
      </c>
      <c r="BK8" s="9">
        <f t="shared" si="38"/>
        <v>0</v>
      </c>
      <c r="BL8" s="9">
        <f t="shared" si="38"/>
        <v>0</v>
      </c>
      <c r="BM8" s="9">
        <f t="shared" si="38"/>
        <v>0</v>
      </c>
      <c r="BN8" s="9">
        <f t="shared" si="38"/>
        <v>1.9611559871462998</v>
      </c>
      <c r="BO8" s="9">
        <f t="shared" ref="BO8" si="41">MIN(BO3:BO5)</f>
        <v>1.9611559871462998</v>
      </c>
      <c r="BP8" s="9">
        <f t="shared" si="38"/>
        <v>14.973660789454694</v>
      </c>
      <c r="BQ8" s="9">
        <f t="shared" ref="BQ8" si="42">MIN(BQ3:BQ5)</f>
        <v>2.5402316017102673</v>
      </c>
      <c r="BR8" s="9">
        <f t="shared" si="38"/>
        <v>0.4972134762659341</v>
      </c>
      <c r="BS8" s="9">
        <f t="shared" si="38"/>
        <v>120176</v>
      </c>
      <c r="BT8" s="9">
        <f t="shared" si="38"/>
        <v>103529</v>
      </c>
      <c r="BU8" s="9">
        <f t="shared" si="38"/>
        <v>16647</v>
      </c>
      <c r="BV8" s="9">
        <f t="shared" si="38"/>
        <v>0.27729531359252624</v>
      </c>
      <c r="BW8" s="9">
        <f t="shared" si="38"/>
        <v>67022</v>
      </c>
      <c r="BX8" s="9">
        <f t="shared" si="38"/>
        <v>53102</v>
      </c>
      <c r="BY8" s="9">
        <f t="shared" si="38"/>
        <v>13920</v>
      </c>
      <c r="BZ8" s="9">
        <f t="shared" si="38"/>
        <v>1.881875</v>
      </c>
      <c r="CA8" s="9">
        <f t="shared" si="38"/>
        <v>1.4722599999999999</v>
      </c>
      <c r="CB8" s="9">
        <f t="shared" si="38"/>
        <v>2.29149</v>
      </c>
      <c r="CC8" s="9">
        <f t="shared" si="38"/>
        <v>0.62447437432419561</v>
      </c>
      <c r="CD8" s="9">
        <f t="shared" si="38"/>
        <v>174677</v>
      </c>
      <c r="CE8" s="9">
        <f t="shared" si="38"/>
        <v>146625</v>
      </c>
      <c r="CF8" s="9">
        <f t="shared" si="38"/>
        <v>28052</v>
      </c>
      <c r="CG8" s="9">
        <f t="shared" si="38"/>
        <v>1.5891600000000001</v>
      </c>
      <c r="CH8" s="9">
        <f t="shared" si="38"/>
        <v>1.13866</v>
      </c>
      <c r="CI8" s="9">
        <f t="shared" si="38"/>
        <v>2.03966</v>
      </c>
      <c r="CJ8" s="9">
        <f t="shared" si="38"/>
        <v>496</v>
      </c>
      <c r="CK8" s="9">
        <f t="shared" ref="CK8:DE8" si="43">MIN(CK3:CK5)</f>
        <v>0.74166726801850558</v>
      </c>
      <c r="CL8" s="9">
        <f t="shared" si="43"/>
        <v>0.74166726801850558</v>
      </c>
      <c r="CM8" s="9">
        <f t="shared" si="43"/>
        <v>3.2290000000000001</v>
      </c>
      <c r="CN8" s="9">
        <f t="shared" si="43"/>
        <v>9</v>
      </c>
      <c r="CO8" s="9">
        <f t="shared" si="43"/>
        <v>71.260192913669925</v>
      </c>
      <c r="CP8" s="9">
        <f t="shared" si="43"/>
        <v>71.260192913669925</v>
      </c>
      <c r="CQ8" s="9">
        <f t="shared" si="43"/>
        <v>2.7786249999999999</v>
      </c>
      <c r="CR8" s="9">
        <f t="shared" si="43"/>
        <v>1901</v>
      </c>
      <c r="CS8" s="9">
        <f t="shared" si="43"/>
        <v>1732</v>
      </c>
      <c r="CT8" s="9">
        <f t="shared" si="43"/>
        <v>65.266719585628493</v>
      </c>
      <c r="CU8" s="9">
        <f t="shared" si="43"/>
        <v>12.737447031432913</v>
      </c>
      <c r="CV8" s="9">
        <f t="shared" si="43"/>
        <v>4.0789999999999997</v>
      </c>
      <c r="CW8" s="9">
        <f t="shared" si="43"/>
        <v>61</v>
      </c>
      <c r="CX8" s="9">
        <f t="shared" si="43"/>
        <v>1.6862499999999998</v>
      </c>
      <c r="CY8" s="9">
        <f t="shared" si="43"/>
        <v>61</v>
      </c>
      <c r="CZ8" s="9">
        <f t="shared" si="43"/>
        <v>1.2396</v>
      </c>
      <c r="DA8" s="9">
        <f t="shared" si="43"/>
        <v>50</v>
      </c>
      <c r="DB8" s="9">
        <f t="shared" si="43"/>
        <v>2.1328999999999998</v>
      </c>
      <c r="DC8" s="9">
        <f t="shared" si="43"/>
        <v>199727</v>
      </c>
      <c r="DD8" s="9">
        <f t="shared" si="43"/>
        <v>41972</v>
      </c>
      <c r="DE8" s="9">
        <f t="shared" si="43"/>
        <v>241699</v>
      </c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</row>
  </sheetData>
  <pageMargins left="0.7" right="0.7" top="0.78740157499999996" bottom="0.78740157499999996" header="0.3" footer="0.3"/>
  <pageSetup paperSize="9" orientation="portrait" r:id="rId1"/>
  <ignoredErrors>
    <ignoredError sqref="DE3:DE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3"/>
  <sheetViews>
    <sheetView workbookViewId="0"/>
  </sheetViews>
  <sheetFormatPr baseColWidth="10" defaultColWidth="7.140625" defaultRowHeight="15" x14ac:dyDescent="0.25"/>
  <cols>
    <col min="3" max="3" width="8" customWidth="1"/>
    <col min="4" max="6" width="8.5703125" customWidth="1"/>
    <col min="7" max="7" width="7.7109375" customWidth="1"/>
    <col min="8" max="8" width="8.28515625" customWidth="1"/>
    <col min="9" max="9" width="8.42578125" customWidth="1"/>
    <col min="10" max="10" width="8.28515625" customWidth="1"/>
    <col min="11" max="14" width="8.5703125" customWidth="1"/>
    <col min="15" max="15" width="8.42578125" customWidth="1"/>
    <col min="16" max="16" width="8.5703125" customWidth="1"/>
    <col min="17" max="18" width="8.42578125" customWidth="1"/>
    <col min="19" max="20" width="8.5703125" customWidth="1"/>
    <col min="21" max="22" width="8" customWidth="1"/>
    <col min="23" max="23" width="8.140625" customWidth="1"/>
    <col min="24" max="26" width="8.5703125" customWidth="1"/>
    <col min="27" max="27" width="1.7109375" customWidth="1"/>
  </cols>
  <sheetData>
    <row r="2" spans="2:33" ht="127.5" customHeight="1" thickBot="1" x14ac:dyDescent="0.3">
      <c r="B2" s="30"/>
      <c r="C2" s="19" t="s">
        <v>31</v>
      </c>
      <c r="D2" s="19" t="s">
        <v>192</v>
      </c>
      <c r="E2" s="4" t="s">
        <v>129</v>
      </c>
      <c r="F2" s="4" t="s">
        <v>198</v>
      </c>
      <c r="G2" s="15" t="s">
        <v>32</v>
      </c>
      <c r="H2" s="15" t="s">
        <v>193</v>
      </c>
      <c r="I2" s="4" t="s">
        <v>128</v>
      </c>
      <c r="J2" s="4" t="s">
        <v>199</v>
      </c>
      <c r="K2" s="15" t="s">
        <v>33</v>
      </c>
      <c r="L2" s="15" t="s">
        <v>194</v>
      </c>
      <c r="M2" s="4" t="s">
        <v>130</v>
      </c>
      <c r="N2" s="4" t="s">
        <v>201</v>
      </c>
      <c r="O2" s="15" t="s">
        <v>34</v>
      </c>
      <c r="P2" s="15" t="s">
        <v>195</v>
      </c>
      <c r="Q2" s="4" t="s">
        <v>132</v>
      </c>
      <c r="R2" s="4" t="s">
        <v>200</v>
      </c>
      <c r="S2" s="15" t="s">
        <v>35</v>
      </c>
      <c r="T2" s="15" t="s">
        <v>196</v>
      </c>
      <c r="U2" s="4" t="s">
        <v>134</v>
      </c>
      <c r="V2" s="4" t="s">
        <v>202</v>
      </c>
      <c r="W2" s="87" t="s">
        <v>43</v>
      </c>
      <c r="X2" s="87" t="s">
        <v>197</v>
      </c>
      <c r="Y2" s="86" t="s">
        <v>133</v>
      </c>
      <c r="Z2" s="88" t="s">
        <v>203</v>
      </c>
      <c r="AB2" s="4" t="s">
        <v>204</v>
      </c>
      <c r="AC2" s="17" t="s">
        <v>205</v>
      </c>
      <c r="AD2" s="15" t="s">
        <v>135</v>
      </c>
      <c r="AE2" s="59" t="s">
        <v>208</v>
      </c>
      <c r="AF2" s="15" t="s">
        <v>136</v>
      </c>
      <c r="AG2" s="60" t="s">
        <v>212</v>
      </c>
    </row>
    <row r="3" spans="2:33" ht="15.75" thickBot="1" x14ac:dyDescent="0.3">
      <c r="B3" s="38" t="s">
        <v>0</v>
      </c>
      <c r="C3" s="32">
        <v>3.4</v>
      </c>
      <c r="D3" s="36">
        <v>2</v>
      </c>
      <c r="E3" s="41">
        <v>70.817238506400059</v>
      </c>
      <c r="F3" s="37">
        <v>3</v>
      </c>
      <c r="G3" s="32">
        <v>3.4</v>
      </c>
      <c r="H3" s="36">
        <v>2</v>
      </c>
      <c r="I3" s="61">
        <v>0.34180138568129331</v>
      </c>
      <c r="J3" s="35">
        <v>1</v>
      </c>
      <c r="K3" s="32">
        <v>3.7</v>
      </c>
      <c r="L3" s="36">
        <v>2</v>
      </c>
      <c r="M3" s="42">
        <v>21.017950465803228</v>
      </c>
      <c r="N3" s="35">
        <v>1</v>
      </c>
      <c r="O3" s="32">
        <v>1.6</v>
      </c>
      <c r="P3" s="36">
        <v>2</v>
      </c>
      <c r="Q3" s="61">
        <v>0.72834872979214782</v>
      </c>
      <c r="R3" s="35">
        <v>1</v>
      </c>
      <c r="S3" s="32">
        <v>2.6</v>
      </c>
      <c r="T3" s="36">
        <v>2</v>
      </c>
      <c r="U3" s="47">
        <v>0.94675452548663186</v>
      </c>
      <c r="V3" s="37">
        <v>3</v>
      </c>
      <c r="W3" s="76">
        <v>4.2</v>
      </c>
      <c r="X3" s="89">
        <v>3</v>
      </c>
      <c r="Y3" s="90">
        <v>0</v>
      </c>
      <c r="Z3" s="91">
        <v>3</v>
      </c>
      <c r="AB3" s="64">
        <v>5.4095998250573727</v>
      </c>
      <c r="AC3" s="53">
        <v>1</v>
      </c>
      <c r="AD3" s="69">
        <v>0.85207907293796858</v>
      </c>
      <c r="AE3" s="70">
        <v>2</v>
      </c>
      <c r="AF3" s="72">
        <v>179.97803529500871</v>
      </c>
      <c r="AG3" s="73">
        <v>1</v>
      </c>
    </row>
    <row r="4" spans="2:33" ht="15.75" thickBot="1" x14ac:dyDescent="0.3">
      <c r="B4" s="38" t="s">
        <v>1</v>
      </c>
      <c r="C4" s="33">
        <v>2.5</v>
      </c>
      <c r="D4" s="35">
        <v>1</v>
      </c>
      <c r="E4" s="43">
        <v>66.231131634791197</v>
      </c>
      <c r="F4" s="36">
        <v>2</v>
      </c>
      <c r="G4" s="33">
        <v>2.7</v>
      </c>
      <c r="H4" s="35">
        <v>1</v>
      </c>
      <c r="I4" s="62">
        <v>0.20072520072520073</v>
      </c>
      <c r="J4" s="37">
        <v>3</v>
      </c>
      <c r="K4" s="33">
        <v>3</v>
      </c>
      <c r="L4" s="35">
        <v>1</v>
      </c>
      <c r="M4" s="43">
        <v>8.3748181563388364</v>
      </c>
      <c r="N4" s="36">
        <v>2</v>
      </c>
      <c r="O4" s="33">
        <v>1.4</v>
      </c>
      <c r="P4" s="35">
        <v>1</v>
      </c>
      <c r="Q4" s="62">
        <v>0.53069153069153063</v>
      </c>
      <c r="R4" s="37">
        <v>3</v>
      </c>
      <c r="S4" s="80">
        <v>1.6</v>
      </c>
      <c r="T4" s="81">
        <v>1</v>
      </c>
      <c r="U4" s="82">
        <v>3.5367757951072374</v>
      </c>
      <c r="V4" s="83">
        <v>1</v>
      </c>
      <c r="W4" s="35">
        <v>2.2999999999999998</v>
      </c>
      <c r="X4" s="35">
        <v>1</v>
      </c>
      <c r="Y4" s="40">
        <v>3.3365809387804132E-2</v>
      </c>
      <c r="Z4" s="67">
        <v>2</v>
      </c>
      <c r="AB4" s="65">
        <v>3.0054235796159778</v>
      </c>
      <c r="AC4" s="36">
        <v>2</v>
      </c>
      <c r="AD4" s="85">
        <v>1.1678033285731446</v>
      </c>
      <c r="AE4" s="83">
        <v>1</v>
      </c>
      <c r="AF4" s="84">
        <v>136.53289201489449</v>
      </c>
      <c r="AG4" s="67">
        <v>2</v>
      </c>
    </row>
    <row r="5" spans="2:33" ht="15.75" thickBot="1" x14ac:dyDescent="0.3">
      <c r="B5" s="38" t="s">
        <v>2</v>
      </c>
      <c r="C5" s="34">
        <v>4.5</v>
      </c>
      <c r="D5" s="37">
        <v>3</v>
      </c>
      <c r="E5" s="42">
        <v>49.090355118305951</v>
      </c>
      <c r="F5" s="35">
        <v>1</v>
      </c>
      <c r="G5" s="34">
        <v>4.0999999999999996</v>
      </c>
      <c r="H5" s="37">
        <v>3</v>
      </c>
      <c r="I5" s="63">
        <v>0.31633906633906633</v>
      </c>
      <c r="J5" s="36">
        <v>2</v>
      </c>
      <c r="K5" s="76">
        <v>4.0999999999999996</v>
      </c>
      <c r="L5" s="77">
        <v>3</v>
      </c>
      <c r="M5" s="78">
        <v>6.5948251669753608</v>
      </c>
      <c r="N5" s="79">
        <v>3</v>
      </c>
      <c r="O5" s="37">
        <v>2.8</v>
      </c>
      <c r="P5" s="37">
        <v>3</v>
      </c>
      <c r="Q5" s="63">
        <v>0.57109950859950853</v>
      </c>
      <c r="R5" s="36">
        <v>2</v>
      </c>
      <c r="S5" s="34">
        <v>2.9</v>
      </c>
      <c r="T5" s="37">
        <v>3</v>
      </c>
      <c r="U5" s="46">
        <v>2.1849116814599219</v>
      </c>
      <c r="V5" s="36">
        <v>2</v>
      </c>
      <c r="W5" s="32">
        <v>2.4</v>
      </c>
      <c r="X5" s="36">
        <v>2</v>
      </c>
      <c r="Y5" s="39">
        <v>0.86193763580529026</v>
      </c>
      <c r="Z5" s="68">
        <v>1</v>
      </c>
      <c r="AB5" s="66">
        <v>1.9611559871462998</v>
      </c>
      <c r="AC5" s="37">
        <v>3</v>
      </c>
      <c r="AD5" s="71">
        <v>0.74166726801850558</v>
      </c>
      <c r="AE5" s="37">
        <v>3</v>
      </c>
      <c r="AF5" s="74">
        <v>71.260192913669925</v>
      </c>
      <c r="AG5" s="75">
        <v>3</v>
      </c>
    </row>
    <row r="9" spans="2:33" x14ac:dyDescent="0.25">
      <c r="H9" t="s">
        <v>250</v>
      </c>
      <c r="I9" t="s">
        <v>236</v>
      </c>
    </row>
    <row r="10" spans="2:33" ht="69" thickBot="1" x14ac:dyDescent="0.3">
      <c r="C10" s="92" t="s">
        <v>214</v>
      </c>
      <c r="D10" s="92" t="s">
        <v>213</v>
      </c>
      <c r="E10" s="92" t="s">
        <v>215</v>
      </c>
      <c r="F10" s="104" t="s">
        <v>216</v>
      </c>
      <c r="G10" s="105" t="s">
        <v>217</v>
      </c>
      <c r="I10" s="38" t="s">
        <v>223</v>
      </c>
      <c r="J10" s="92" t="s">
        <v>218</v>
      </c>
      <c r="K10" s="92" t="s">
        <v>219</v>
      </c>
      <c r="L10" s="92" t="s">
        <v>220</v>
      </c>
      <c r="M10" s="104" t="s">
        <v>221</v>
      </c>
      <c r="N10" s="105" t="s">
        <v>222</v>
      </c>
    </row>
    <row r="11" spans="2:33" ht="15.75" thickBot="1" x14ac:dyDescent="0.3">
      <c r="C11" s="93">
        <v>3.28</v>
      </c>
      <c r="D11" s="94">
        <v>3.15</v>
      </c>
      <c r="E11" s="100">
        <v>2</v>
      </c>
      <c r="F11" s="94">
        <f>(AG3+AE3+AC3+Z3+X3+V3+T3+R3+P3+N3+L3+J3+H3+F3+D3)/15</f>
        <v>1.9333333333333333</v>
      </c>
      <c r="G11" s="98">
        <v>2</v>
      </c>
      <c r="I11" s="38" t="s">
        <v>1</v>
      </c>
      <c r="J11" s="95">
        <v>2.5</v>
      </c>
      <c r="K11" s="96">
        <v>2.25</v>
      </c>
      <c r="L11" s="101">
        <v>1</v>
      </c>
      <c r="M11" s="96">
        <v>1.6</v>
      </c>
      <c r="N11" s="99">
        <v>1</v>
      </c>
    </row>
    <row r="12" spans="2:33" ht="15.75" thickBot="1" x14ac:dyDescent="0.3">
      <c r="C12" s="95">
        <v>2.5</v>
      </c>
      <c r="D12" s="96">
        <v>2.25</v>
      </c>
      <c r="E12" s="101">
        <v>1</v>
      </c>
      <c r="F12" s="96">
        <f>(AG4+AE4+AC4+Z4+X4+V4+T4+R4+P4+N4+L4+J4+H4+F4+D4)/15</f>
        <v>1.6</v>
      </c>
      <c r="G12" s="99">
        <v>1</v>
      </c>
      <c r="I12" s="38" t="s">
        <v>0</v>
      </c>
      <c r="J12" s="93">
        <v>3.28</v>
      </c>
      <c r="K12" s="94">
        <v>3.15</v>
      </c>
      <c r="L12" s="100">
        <v>2</v>
      </c>
      <c r="M12" s="94">
        <v>1.9333333333333333</v>
      </c>
      <c r="N12" s="98">
        <v>2</v>
      </c>
    </row>
    <row r="13" spans="2:33" ht="15.75" thickBot="1" x14ac:dyDescent="0.3">
      <c r="C13" s="76">
        <v>4.01</v>
      </c>
      <c r="D13" s="97">
        <v>3.4666666666666663</v>
      </c>
      <c r="E13" s="102">
        <v>3</v>
      </c>
      <c r="F13" s="97">
        <f>(AG5+AE5+AC5+Z5+X5+V5+T5+R5+P5+N5+L5+J5+H5+F5+D5)/15</f>
        <v>2.4666666666666668</v>
      </c>
      <c r="G13" s="103">
        <v>3</v>
      </c>
      <c r="I13" s="38" t="s">
        <v>2</v>
      </c>
      <c r="J13" s="76">
        <v>4.01</v>
      </c>
      <c r="K13" s="97">
        <v>3.4666666666666663</v>
      </c>
      <c r="L13" s="102">
        <v>3</v>
      </c>
      <c r="M13" s="97">
        <v>2.4666666666666668</v>
      </c>
      <c r="N13" s="103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"/>
  <sheetViews>
    <sheetView zoomScale="85" zoomScaleNormal="85" workbookViewId="0"/>
  </sheetViews>
  <sheetFormatPr baseColWidth="10" defaultRowHeight="15" x14ac:dyDescent="0.25"/>
  <cols>
    <col min="13" max="13" width="13.5703125" customWidth="1"/>
  </cols>
  <sheetData>
    <row r="2" spans="2:24" ht="79.5" x14ac:dyDescent="0.25">
      <c r="B2" s="30"/>
      <c r="C2" s="4" t="s">
        <v>237</v>
      </c>
      <c r="F2" s="4" t="s">
        <v>248</v>
      </c>
      <c r="G2" s="4" t="s">
        <v>247</v>
      </c>
      <c r="H2" s="4" t="s">
        <v>246</v>
      </c>
      <c r="I2" s="4" t="s">
        <v>245</v>
      </c>
      <c r="J2" s="4" t="s">
        <v>244</v>
      </c>
      <c r="L2" s="4"/>
      <c r="M2" s="4" t="s">
        <v>249</v>
      </c>
      <c r="N2" s="4" t="s">
        <v>238</v>
      </c>
      <c r="R2" s="4" t="s">
        <v>241</v>
      </c>
      <c r="S2" s="4" t="s">
        <v>242</v>
      </c>
      <c r="T2" s="4" t="s">
        <v>243</v>
      </c>
      <c r="W2" s="4" t="s">
        <v>239</v>
      </c>
      <c r="X2" s="4" t="s">
        <v>240</v>
      </c>
    </row>
    <row r="3" spans="2:24" x14ac:dyDescent="0.25">
      <c r="B3" t="s">
        <v>0</v>
      </c>
      <c r="C3" s="52">
        <v>0.75430175024001178</v>
      </c>
      <c r="E3" t="s">
        <v>0</v>
      </c>
      <c r="F3" s="52">
        <v>0.34180138568129331</v>
      </c>
      <c r="G3" s="52">
        <v>0.57967667436489612</v>
      </c>
      <c r="H3" s="52">
        <v>0.87702078521939952</v>
      </c>
      <c r="I3" s="52">
        <v>6.5819861431870672E-2</v>
      </c>
      <c r="J3" s="52">
        <v>4.0993071593533485E-2</v>
      </c>
      <c r="L3" t="s">
        <v>0</v>
      </c>
      <c r="M3" s="58">
        <v>179.97803529500871</v>
      </c>
      <c r="N3" s="58">
        <v>70.817238506400059</v>
      </c>
      <c r="Q3" t="s">
        <v>0</v>
      </c>
      <c r="R3" s="52">
        <v>0.4972134762659341</v>
      </c>
      <c r="S3" s="52">
        <v>0.72270468640747376</v>
      </c>
      <c r="T3" s="52">
        <v>0.27729531359252624</v>
      </c>
      <c r="V3" t="s">
        <v>0</v>
      </c>
      <c r="W3" s="48">
        <v>2.1997450000000001</v>
      </c>
      <c r="X3" s="48">
        <v>2.839245</v>
      </c>
    </row>
    <row r="4" spans="2:24" x14ac:dyDescent="0.25">
      <c r="B4" t="s">
        <v>1</v>
      </c>
      <c r="C4" s="52">
        <v>0.66402482409676655</v>
      </c>
      <c r="E4" t="s">
        <v>1</v>
      </c>
      <c r="F4" s="52">
        <v>0.20072520072520073</v>
      </c>
      <c r="G4" s="52">
        <v>0.38228438228438227</v>
      </c>
      <c r="H4" s="52">
        <v>0.67909867909867905</v>
      </c>
      <c r="I4" s="52">
        <v>5.5685055685055683E-2</v>
      </c>
      <c r="J4" s="52">
        <v>4.6879046879046878E-2</v>
      </c>
      <c r="L4" t="s">
        <v>1</v>
      </c>
      <c r="M4" s="58">
        <v>136.53289201489449</v>
      </c>
      <c r="N4" s="58">
        <v>66.231131634791197</v>
      </c>
      <c r="Q4" t="s">
        <v>1</v>
      </c>
      <c r="R4" s="52">
        <v>0.80900550966273188</v>
      </c>
      <c r="S4" s="52">
        <v>0.68736891520470045</v>
      </c>
      <c r="T4" s="52">
        <v>0.3126310847952995</v>
      </c>
      <c r="V4" t="s">
        <v>1</v>
      </c>
      <c r="W4" s="48">
        <v>1.5891600000000001</v>
      </c>
      <c r="X4" s="48">
        <v>1.881875</v>
      </c>
    </row>
    <row r="5" spans="2:24" x14ac:dyDescent="0.25">
      <c r="B5" t="s">
        <v>2</v>
      </c>
      <c r="C5" s="52">
        <v>0.62127735421625796</v>
      </c>
      <c r="E5" t="s">
        <v>2</v>
      </c>
      <c r="F5" s="52">
        <v>0.31633906633906633</v>
      </c>
      <c r="G5" s="52">
        <v>0.41554054054054052</v>
      </c>
      <c r="H5" s="52">
        <v>0.7266584766584766</v>
      </c>
      <c r="I5" s="52">
        <v>3.9926289926289923E-2</v>
      </c>
      <c r="J5" s="52">
        <v>3.9926289926289923E-2</v>
      </c>
      <c r="L5" t="s">
        <v>2</v>
      </c>
      <c r="M5" s="58">
        <v>71.260192913669925</v>
      </c>
      <c r="N5" s="58">
        <v>49.090355118305951</v>
      </c>
      <c r="Q5" t="s">
        <v>2</v>
      </c>
      <c r="R5" s="52">
        <v>0.58086384206303499</v>
      </c>
      <c r="S5" s="52">
        <v>0.62447437432419561</v>
      </c>
      <c r="T5" s="52">
        <v>0.37552562567580444</v>
      </c>
      <c r="V5" t="s">
        <v>2</v>
      </c>
      <c r="W5" s="48">
        <v>1.948</v>
      </c>
      <c r="X5" s="48">
        <v>2.0319450000000003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/>
  </sheetViews>
  <sheetFormatPr baseColWidth="10" defaultColWidth="6.85546875" defaultRowHeight="15" x14ac:dyDescent="0.25"/>
  <cols>
    <col min="2" max="2" width="7.28515625" customWidth="1"/>
    <col min="3" max="3" width="7.7109375" customWidth="1"/>
    <col min="4" max="4" width="11.28515625" customWidth="1"/>
    <col min="5" max="5" width="5.7109375" customWidth="1"/>
    <col min="6" max="6" width="9.28515625" customWidth="1"/>
    <col min="7" max="14" width="11.7109375" customWidth="1"/>
  </cols>
  <sheetData>
    <row r="2" spans="2:6" x14ac:dyDescent="0.25">
      <c r="B2" s="106" t="s">
        <v>223</v>
      </c>
      <c r="C2" s="15" t="s">
        <v>224</v>
      </c>
      <c r="D2" s="15" t="s">
        <v>225</v>
      </c>
      <c r="E2" s="4" t="s">
        <v>226</v>
      </c>
      <c r="F2" s="4" t="s">
        <v>227</v>
      </c>
    </row>
    <row r="3" spans="2:6" ht="15.75" x14ac:dyDescent="0.25">
      <c r="B3" s="106" t="s">
        <v>0</v>
      </c>
      <c r="C3" s="107">
        <v>3.7</v>
      </c>
      <c r="D3" s="108">
        <v>2</v>
      </c>
      <c r="E3" s="109">
        <v>21.017950465803228</v>
      </c>
      <c r="F3" s="110">
        <v>1</v>
      </c>
    </row>
    <row r="4" spans="2:6" ht="16.5" thickBot="1" x14ac:dyDescent="0.3">
      <c r="B4" s="106" t="s">
        <v>1</v>
      </c>
      <c r="C4" s="111">
        <v>3</v>
      </c>
      <c r="D4" s="110">
        <v>1</v>
      </c>
      <c r="E4" s="112">
        <v>8.3748181563388364</v>
      </c>
      <c r="F4" s="108">
        <v>2</v>
      </c>
    </row>
    <row r="5" spans="2:6" ht="17.25" thickTop="1" thickBot="1" x14ac:dyDescent="0.3">
      <c r="B5" s="123" t="s">
        <v>2</v>
      </c>
      <c r="C5" s="126">
        <v>4.0999999999999996</v>
      </c>
      <c r="D5" s="127">
        <v>3</v>
      </c>
      <c r="E5" s="128">
        <v>6.5948251669753608</v>
      </c>
      <c r="F5" s="129">
        <v>3</v>
      </c>
    </row>
    <row r="6" spans="2:6" ht="15.75" thickTop="1" x14ac:dyDescent="0.25">
      <c r="B6" s="106" t="s">
        <v>223</v>
      </c>
      <c r="C6" s="124" t="s">
        <v>231</v>
      </c>
      <c r="D6" s="124" t="s">
        <v>232</v>
      </c>
      <c r="E6" s="125" t="s">
        <v>228</v>
      </c>
      <c r="F6" s="125" t="s">
        <v>229</v>
      </c>
    </row>
    <row r="7" spans="2:6" ht="16.5" thickBot="1" x14ac:dyDescent="0.3">
      <c r="B7" s="106" t="s">
        <v>0</v>
      </c>
      <c r="C7" s="107">
        <v>2.6</v>
      </c>
      <c r="D7" s="108">
        <v>2</v>
      </c>
      <c r="E7" s="113">
        <v>0.94675452548663186</v>
      </c>
      <c r="F7" s="114">
        <v>3</v>
      </c>
    </row>
    <row r="8" spans="2:6" ht="17.25" thickTop="1" thickBot="1" x14ac:dyDescent="0.3">
      <c r="B8" s="123" t="s">
        <v>1</v>
      </c>
      <c r="C8" s="130">
        <v>1.6</v>
      </c>
      <c r="D8" s="131">
        <v>1</v>
      </c>
      <c r="E8" s="132">
        <v>3.5367757951072374</v>
      </c>
      <c r="F8" s="133">
        <v>1</v>
      </c>
    </row>
    <row r="9" spans="2:6" ht="16.5" thickTop="1" x14ac:dyDescent="0.25">
      <c r="B9" s="106" t="s">
        <v>2</v>
      </c>
      <c r="C9" s="115">
        <v>2.9</v>
      </c>
      <c r="D9" s="114">
        <v>3</v>
      </c>
      <c r="E9" s="116">
        <v>2.1849116814599219</v>
      </c>
      <c r="F9" s="108">
        <v>2</v>
      </c>
    </row>
    <row r="10" spans="2:6" ht="15.75" thickBot="1" x14ac:dyDescent="0.3">
      <c r="B10" s="106" t="s">
        <v>223</v>
      </c>
      <c r="C10" s="87" t="s">
        <v>230</v>
      </c>
      <c r="D10" s="87" t="s">
        <v>233</v>
      </c>
      <c r="E10" s="87" t="s">
        <v>234</v>
      </c>
      <c r="F10" s="88" t="s">
        <v>235</v>
      </c>
    </row>
    <row r="11" spans="2:6" ht="17.25" thickTop="1" thickBot="1" x14ac:dyDescent="0.3">
      <c r="B11" s="123" t="s">
        <v>0</v>
      </c>
      <c r="C11" s="126">
        <v>4.2</v>
      </c>
      <c r="D11" s="127">
        <v>3</v>
      </c>
      <c r="E11" s="134">
        <v>0</v>
      </c>
      <c r="F11" s="129">
        <v>3</v>
      </c>
    </row>
    <row r="12" spans="2:6" ht="16.5" thickTop="1" x14ac:dyDescent="0.25">
      <c r="B12" s="106" t="s">
        <v>1</v>
      </c>
      <c r="C12" s="110">
        <v>2.2999999999999998</v>
      </c>
      <c r="D12" s="110">
        <v>1</v>
      </c>
      <c r="E12" s="117">
        <v>3.3365809387804132E-2</v>
      </c>
      <c r="F12" s="118">
        <v>2</v>
      </c>
    </row>
    <row r="13" spans="2:6" ht="15.75" x14ac:dyDescent="0.25">
      <c r="B13" s="106" t="s">
        <v>2</v>
      </c>
      <c r="C13" s="119">
        <v>2.4</v>
      </c>
      <c r="D13" s="120">
        <v>2</v>
      </c>
      <c r="E13" s="121">
        <v>0.86193763580529026</v>
      </c>
      <c r="F13" s="122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baseColWidth="10" defaultRowHeight="15" x14ac:dyDescent="0.25"/>
  <cols>
    <col min="1" max="1" width="14.7109375" customWidth="1"/>
    <col min="2" max="2" width="6" customWidth="1"/>
    <col min="3" max="3" width="4.7109375" customWidth="1"/>
    <col min="4" max="4" width="21.85546875" customWidth="1"/>
    <col min="5" max="5" width="5.85546875" customWidth="1"/>
  </cols>
  <sheetData>
    <row r="1" spans="1:5" x14ac:dyDescent="0.25">
      <c r="A1" t="s">
        <v>93</v>
      </c>
      <c r="D1" t="s">
        <v>95</v>
      </c>
    </row>
    <row r="2" spans="1:5" x14ac:dyDescent="0.25">
      <c r="A2" t="s">
        <v>88</v>
      </c>
      <c r="B2" t="s">
        <v>50</v>
      </c>
      <c r="D2" t="s">
        <v>88</v>
      </c>
    </row>
    <row r="3" spans="1:5" x14ac:dyDescent="0.25">
      <c r="A3" s="6" t="s">
        <v>93</v>
      </c>
      <c r="B3" s="6">
        <v>80</v>
      </c>
      <c r="C3" t="s">
        <v>89</v>
      </c>
      <c r="D3" s="6" t="s">
        <v>93</v>
      </c>
      <c r="E3" t="s">
        <v>89</v>
      </c>
    </row>
    <row r="4" spans="1:5" x14ac:dyDescent="0.25">
      <c r="A4" s="6" t="s">
        <v>94</v>
      </c>
      <c r="B4" s="6">
        <v>72</v>
      </c>
      <c r="C4" t="s">
        <v>89</v>
      </c>
      <c r="D4" s="6" t="s">
        <v>94</v>
      </c>
      <c r="E4" t="s">
        <v>89</v>
      </c>
    </row>
    <row r="5" spans="1:5" x14ac:dyDescent="0.25">
      <c r="A5" s="5" t="s">
        <v>56</v>
      </c>
      <c r="B5" s="5">
        <v>55</v>
      </c>
      <c r="C5" t="s">
        <v>90</v>
      </c>
      <c r="D5" s="6" t="s">
        <v>54</v>
      </c>
      <c r="E5" t="s">
        <v>89</v>
      </c>
    </row>
    <row r="6" spans="1:5" x14ac:dyDescent="0.25">
      <c r="A6" s="6" t="s">
        <v>54</v>
      </c>
      <c r="B6" s="6">
        <v>14</v>
      </c>
      <c r="C6" t="s">
        <v>89</v>
      </c>
      <c r="D6" s="6" t="s">
        <v>96</v>
      </c>
      <c r="E6" t="s">
        <v>106</v>
      </c>
    </row>
    <row r="7" spans="1:5" x14ac:dyDescent="0.25">
      <c r="D7" s="6" t="s">
        <v>97</v>
      </c>
      <c r="E7" t="s">
        <v>106</v>
      </c>
    </row>
    <row r="8" spans="1:5" x14ac:dyDescent="0.25">
      <c r="D8" s="6" t="s">
        <v>98</v>
      </c>
      <c r="E8" t="s">
        <v>106</v>
      </c>
    </row>
    <row r="9" spans="1:5" x14ac:dyDescent="0.25">
      <c r="D9" s="6" t="s">
        <v>99</v>
      </c>
      <c r="E9" t="s">
        <v>106</v>
      </c>
    </row>
    <row r="10" spans="1:5" x14ac:dyDescent="0.25">
      <c r="D10" s="6" t="s">
        <v>100</v>
      </c>
      <c r="E10" t="s">
        <v>106</v>
      </c>
    </row>
    <row r="11" spans="1:5" x14ac:dyDescent="0.25">
      <c r="D11" s="6" t="s">
        <v>101</v>
      </c>
      <c r="E11" t="s">
        <v>106</v>
      </c>
    </row>
    <row r="12" spans="1:5" x14ac:dyDescent="0.25">
      <c r="D12" s="6" t="s">
        <v>102</v>
      </c>
      <c r="E12" t="s">
        <v>106</v>
      </c>
    </row>
    <row r="13" spans="1:5" x14ac:dyDescent="0.25">
      <c r="D13" s="6" t="s">
        <v>103</v>
      </c>
      <c r="E13" t="s">
        <v>106</v>
      </c>
    </row>
    <row r="14" spans="1:5" x14ac:dyDescent="0.25">
      <c r="D14" s="6" t="s">
        <v>104</v>
      </c>
      <c r="E14" t="s">
        <v>106</v>
      </c>
    </row>
    <row r="15" spans="1:5" x14ac:dyDescent="0.25">
      <c r="D15" s="6" t="s">
        <v>105</v>
      </c>
      <c r="E15" t="s">
        <v>106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baseColWidth="10" defaultRowHeight="15" x14ac:dyDescent="0.25"/>
  <cols>
    <col min="1" max="1" width="19.85546875" customWidth="1"/>
    <col min="2" max="2" width="6" customWidth="1"/>
    <col min="3" max="3" width="4.7109375" customWidth="1"/>
    <col min="4" max="4" width="11.7109375" customWidth="1"/>
    <col min="5" max="5" width="4.5703125" customWidth="1"/>
    <col min="6" max="6" width="19.85546875" customWidth="1"/>
    <col min="7" max="7" width="6" customWidth="1"/>
    <col min="8" max="8" width="4.7109375" customWidth="1"/>
    <col min="9" max="9" width="13.7109375" customWidth="1"/>
    <col min="10" max="10" width="6" customWidth="1"/>
    <col min="11" max="11" width="4.5703125" customWidth="1"/>
  </cols>
  <sheetData>
    <row r="1" spans="1:11" x14ac:dyDescent="0.25">
      <c r="A1" t="s">
        <v>49</v>
      </c>
      <c r="D1" t="s">
        <v>49</v>
      </c>
      <c r="F1" t="s">
        <v>87</v>
      </c>
      <c r="I1" t="s">
        <v>87</v>
      </c>
    </row>
    <row r="2" spans="1:11" x14ac:dyDescent="0.25">
      <c r="A2" t="s">
        <v>88</v>
      </c>
      <c r="B2" t="s">
        <v>50</v>
      </c>
      <c r="D2" t="s">
        <v>88</v>
      </c>
      <c r="F2" t="s">
        <v>86</v>
      </c>
      <c r="G2" t="s">
        <v>50</v>
      </c>
      <c r="I2" t="s">
        <v>86</v>
      </c>
      <c r="J2" t="s">
        <v>50</v>
      </c>
    </row>
    <row r="3" spans="1:11" x14ac:dyDescent="0.25">
      <c r="A3" s="6" t="s">
        <v>51</v>
      </c>
      <c r="B3" s="6">
        <v>392</v>
      </c>
      <c r="C3" t="s">
        <v>89</v>
      </c>
      <c r="D3" s="6" t="s">
        <v>51</v>
      </c>
      <c r="E3" t="s">
        <v>89</v>
      </c>
      <c r="F3" s="6" t="s">
        <v>51</v>
      </c>
      <c r="G3" s="6">
        <v>1262</v>
      </c>
      <c r="H3" t="s">
        <v>89</v>
      </c>
      <c r="I3" s="6" t="s">
        <v>51</v>
      </c>
      <c r="J3" s="6">
        <v>1262</v>
      </c>
      <c r="K3" t="s">
        <v>89</v>
      </c>
    </row>
    <row r="4" spans="1:11" x14ac:dyDescent="0.25">
      <c r="A4" s="6" t="s">
        <v>52</v>
      </c>
      <c r="B4" s="6">
        <v>209</v>
      </c>
      <c r="C4" t="s">
        <v>89</v>
      </c>
      <c r="D4" s="6" t="s">
        <v>52</v>
      </c>
      <c r="E4" t="s">
        <v>89</v>
      </c>
      <c r="F4" s="6" t="s">
        <v>54</v>
      </c>
      <c r="G4" s="6">
        <v>1084</v>
      </c>
      <c r="H4" t="s">
        <v>89</v>
      </c>
      <c r="I4" s="6" t="s">
        <v>54</v>
      </c>
      <c r="J4" s="6">
        <v>1084</v>
      </c>
      <c r="K4" t="s">
        <v>89</v>
      </c>
    </row>
    <row r="5" spans="1:11" x14ac:dyDescent="0.25">
      <c r="A5" s="6" t="s">
        <v>53</v>
      </c>
      <c r="B5" s="6">
        <v>201</v>
      </c>
      <c r="C5" t="s">
        <v>89</v>
      </c>
      <c r="D5" s="6" t="s">
        <v>53</v>
      </c>
      <c r="E5" t="s">
        <v>89</v>
      </c>
      <c r="F5" s="6" t="s">
        <v>55</v>
      </c>
      <c r="G5" s="6">
        <v>740</v>
      </c>
      <c r="H5" t="s">
        <v>89</v>
      </c>
      <c r="I5" s="6" t="s">
        <v>55</v>
      </c>
      <c r="J5" s="6">
        <v>740</v>
      </c>
      <c r="K5" t="s">
        <v>89</v>
      </c>
    </row>
    <row r="6" spans="1:11" x14ac:dyDescent="0.25">
      <c r="A6" s="6" t="s">
        <v>54</v>
      </c>
      <c r="B6" s="6">
        <v>165</v>
      </c>
      <c r="C6" t="s">
        <v>89</v>
      </c>
      <c r="D6" s="6" t="s">
        <v>54</v>
      </c>
      <c r="E6" t="s">
        <v>89</v>
      </c>
      <c r="F6" s="6" t="s">
        <v>52</v>
      </c>
      <c r="G6" s="6">
        <v>510</v>
      </c>
      <c r="H6" t="s">
        <v>89</v>
      </c>
      <c r="I6" s="6" t="s">
        <v>52</v>
      </c>
      <c r="J6" s="6">
        <v>510</v>
      </c>
      <c r="K6" t="s">
        <v>89</v>
      </c>
    </row>
    <row r="7" spans="1:11" x14ac:dyDescent="0.25">
      <c r="A7" s="5" t="s">
        <v>55</v>
      </c>
      <c r="B7" s="5">
        <v>152</v>
      </c>
      <c r="C7" t="s">
        <v>90</v>
      </c>
      <c r="D7" s="6" t="s">
        <v>57</v>
      </c>
      <c r="E7" t="s">
        <v>89</v>
      </c>
      <c r="F7" s="5" t="s">
        <v>56</v>
      </c>
      <c r="G7" s="5">
        <v>413</v>
      </c>
      <c r="H7" t="s">
        <v>90</v>
      </c>
      <c r="I7" s="6" t="s">
        <v>65</v>
      </c>
      <c r="J7" s="6">
        <v>329</v>
      </c>
      <c r="K7" t="s">
        <v>89</v>
      </c>
    </row>
    <row r="8" spans="1:11" x14ac:dyDescent="0.25">
      <c r="A8" s="5" t="s">
        <v>56</v>
      </c>
      <c r="B8" s="5">
        <v>103</v>
      </c>
      <c r="C8" t="s">
        <v>90</v>
      </c>
      <c r="D8" s="6" t="s">
        <v>59</v>
      </c>
      <c r="E8" t="s">
        <v>89</v>
      </c>
      <c r="F8" s="6" t="s">
        <v>65</v>
      </c>
      <c r="G8" s="6">
        <v>329</v>
      </c>
      <c r="H8" t="s">
        <v>89</v>
      </c>
      <c r="I8" s="6" t="s">
        <v>57</v>
      </c>
      <c r="J8" s="6">
        <v>212</v>
      </c>
      <c r="K8" t="s">
        <v>89</v>
      </c>
    </row>
    <row r="9" spans="1:11" x14ac:dyDescent="0.25">
      <c r="A9" s="6" t="s">
        <v>57</v>
      </c>
      <c r="B9" s="6">
        <v>67</v>
      </c>
      <c r="C9" t="s">
        <v>89</v>
      </c>
      <c r="F9" s="5" t="s">
        <v>58</v>
      </c>
      <c r="G9" s="5">
        <v>215</v>
      </c>
      <c r="H9" t="s">
        <v>90</v>
      </c>
      <c r="I9" s="6" t="s">
        <v>53</v>
      </c>
      <c r="J9" s="6">
        <v>200</v>
      </c>
      <c r="K9" t="s">
        <v>89</v>
      </c>
    </row>
    <row r="10" spans="1:11" x14ac:dyDescent="0.25">
      <c r="A10" s="5" t="s">
        <v>58</v>
      </c>
      <c r="B10" s="5">
        <v>59</v>
      </c>
      <c r="C10" t="s">
        <v>90</v>
      </c>
      <c r="F10" s="6" t="s">
        <v>57</v>
      </c>
      <c r="G10" s="6">
        <v>212</v>
      </c>
      <c r="H10" t="s">
        <v>89</v>
      </c>
      <c r="I10" s="6" t="s">
        <v>61</v>
      </c>
      <c r="J10" s="6">
        <v>181</v>
      </c>
      <c r="K10" t="s">
        <v>89</v>
      </c>
    </row>
    <row r="11" spans="1:11" x14ac:dyDescent="0.25">
      <c r="A11" s="6" t="s">
        <v>59</v>
      </c>
      <c r="B11" s="6">
        <v>38</v>
      </c>
      <c r="C11" t="s">
        <v>89</v>
      </c>
      <c r="F11" s="6" t="s">
        <v>53</v>
      </c>
      <c r="G11" s="6">
        <v>200</v>
      </c>
      <c r="H11" t="s">
        <v>89</v>
      </c>
      <c r="I11" s="6" t="s">
        <v>59</v>
      </c>
      <c r="J11" s="6">
        <v>36</v>
      </c>
      <c r="K11" t="s">
        <v>89</v>
      </c>
    </row>
    <row r="12" spans="1:11" x14ac:dyDescent="0.25">
      <c r="A12" s="5" t="s">
        <v>60</v>
      </c>
      <c r="B12" s="5">
        <v>27</v>
      </c>
      <c r="C12" t="s">
        <v>90</v>
      </c>
      <c r="F12" s="6" t="s">
        <v>61</v>
      </c>
      <c r="G12" s="6">
        <v>181</v>
      </c>
      <c r="H12" t="s">
        <v>89</v>
      </c>
    </row>
    <row r="13" spans="1:11" x14ac:dyDescent="0.25">
      <c r="A13" s="5">
        <v>1</v>
      </c>
      <c r="B13" s="5">
        <v>23</v>
      </c>
      <c r="C13" t="s">
        <v>90</v>
      </c>
      <c r="F13" s="5" t="s">
        <v>60</v>
      </c>
      <c r="G13" s="5">
        <v>151</v>
      </c>
      <c r="H13" t="s">
        <v>90</v>
      </c>
    </row>
    <row r="14" spans="1:11" x14ac:dyDescent="0.25">
      <c r="A14" s="5" t="s">
        <v>61</v>
      </c>
      <c r="B14" s="5">
        <v>14</v>
      </c>
      <c r="C14" t="s">
        <v>90</v>
      </c>
      <c r="F14" s="5" t="s">
        <v>66</v>
      </c>
      <c r="G14" s="5">
        <v>80</v>
      </c>
      <c r="H14" t="s">
        <v>90</v>
      </c>
    </row>
    <row r="15" spans="1:11" x14ac:dyDescent="0.25">
      <c r="A15" s="5" t="s">
        <v>62</v>
      </c>
      <c r="B15" s="5">
        <v>13</v>
      </c>
      <c r="C15" t="s">
        <v>90</v>
      </c>
      <c r="F15" s="5" t="s">
        <v>67</v>
      </c>
      <c r="G15" s="5">
        <v>76</v>
      </c>
      <c r="H15" t="s">
        <v>90</v>
      </c>
    </row>
    <row r="16" spans="1:11" x14ac:dyDescent="0.25">
      <c r="A16" s="5" t="s">
        <v>63</v>
      </c>
      <c r="B16" s="5">
        <v>11</v>
      </c>
      <c r="C16" t="s">
        <v>90</v>
      </c>
      <c r="F16" s="5">
        <v>1</v>
      </c>
      <c r="G16" s="5">
        <v>62</v>
      </c>
      <c r="H16" t="s">
        <v>90</v>
      </c>
    </row>
    <row r="17" spans="1:8" x14ac:dyDescent="0.25">
      <c r="A17" s="5" t="s">
        <v>64</v>
      </c>
      <c r="B17" s="5">
        <v>11</v>
      </c>
      <c r="C17" t="s">
        <v>90</v>
      </c>
      <c r="F17" s="5" t="s">
        <v>68</v>
      </c>
      <c r="G17" s="5">
        <v>58</v>
      </c>
      <c r="H17" t="s">
        <v>90</v>
      </c>
    </row>
    <row r="18" spans="1:8" x14ac:dyDescent="0.25">
      <c r="F18" s="5" t="s">
        <v>69</v>
      </c>
      <c r="G18" s="5">
        <v>53</v>
      </c>
      <c r="H18" t="s">
        <v>90</v>
      </c>
    </row>
    <row r="19" spans="1:8" x14ac:dyDescent="0.25">
      <c r="F19" s="5" t="s">
        <v>70</v>
      </c>
      <c r="G19" s="5">
        <v>41</v>
      </c>
      <c r="H19" t="s">
        <v>90</v>
      </c>
    </row>
    <row r="20" spans="1:8" x14ac:dyDescent="0.25">
      <c r="F20" s="5" t="s">
        <v>63</v>
      </c>
      <c r="G20" s="5">
        <v>40</v>
      </c>
      <c r="H20" t="s">
        <v>90</v>
      </c>
    </row>
    <row r="21" spans="1:8" x14ac:dyDescent="0.25">
      <c r="F21" s="6" t="s">
        <v>59</v>
      </c>
      <c r="G21" s="6">
        <v>36</v>
      </c>
      <c r="H21" t="s">
        <v>89</v>
      </c>
    </row>
    <row r="22" spans="1:8" x14ac:dyDescent="0.25">
      <c r="F22" s="5" t="s">
        <v>71</v>
      </c>
      <c r="G22" s="5">
        <v>31</v>
      </c>
      <c r="H22" t="s">
        <v>90</v>
      </c>
    </row>
    <row r="23" spans="1:8" x14ac:dyDescent="0.25">
      <c r="F23" s="5" t="s">
        <v>72</v>
      </c>
      <c r="G23" s="5">
        <v>28</v>
      </c>
      <c r="H23" t="s">
        <v>90</v>
      </c>
    </row>
    <row r="24" spans="1:8" x14ac:dyDescent="0.25">
      <c r="F24" s="5" t="s">
        <v>73</v>
      </c>
      <c r="G24" s="5">
        <v>26</v>
      </c>
      <c r="H24" t="s">
        <v>90</v>
      </c>
    </row>
    <row r="25" spans="1:8" x14ac:dyDescent="0.25">
      <c r="F25" s="5">
        <v>-1</v>
      </c>
      <c r="G25" s="5">
        <v>25</v>
      </c>
      <c r="H25" t="s">
        <v>90</v>
      </c>
    </row>
    <row r="26" spans="1:8" x14ac:dyDescent="0.25">
      <c r="F26" s="5" t="s">
        <v>74</v>
      </c>
      <c r="G26" s="5">
        <v>25</v>
      </c>
      <c r="H26" t="s">
        <v>90</v>
      </c>
    </row>
    <row r="27" spans="1:8" x14ac:dyDescent="0.25">
      <c r="F27" s="5" t="s">
        <v>75</v>
      </c>
      <c r="G27" s="5">
        <v>25</v>
      </c>
      <c r="H27" t="s">
        <v>90</v>
      </c>
    </row>
    <row r="28" spans="1:8" x14ac:dyDescent="0.25">
      <c r="F28" s="5" t="s">
        <v>76</v>
      </c>
      <c r="G28" s="5">
        <v>23</v>
      </c>
      <c r="H28" t="s">
        <v>90</v>
      </c>
    </row>
    <row r="29" spans="1:8" x14ac:dyDescent="0.25">
      <c r="F29" s="5" t="s">
        <v>77</v>
      </c>
      <c r="G29" s="5">
        <v>23</v>
      </c>
      <c r="H29" t="s">
        <v>90</v>
      </c>
    </row>
    <row r="30" spans="1:8" x14ac:dyDescent="0.25">
      <c r="F30" s="5">
        <v>30</v>
      </c>
      <c r="G30" s="5">
        <v>20</v>
      </c>
      <c r="H30" t="s">
        <v>90</v>
      </c>
    </row>
    <row r="31" spans="1:8" x14ac:dyDescent="0.25">
      <c r="F31" s="5" t="s">
        <v>78</v>
      </c>
      <c r="G31" s="5">
        <v>20</v>
      </c>
      <c r="H31" t="s">
        <v>90</v>
      </c>
    </row>
    <row r="32" spans="1:8" x14ac:dyDescent="0.25">
      <c r="F32" s="5">
        <v>2</v>
      </c>
      <c r="G32" s="5">
        <v>18</v>
      </c>
      <c r="H32" t="s">
        <v>90</v>
      </c>
    </row>
    <row r="33" spans="6:8" x14ac:dyDescent="0.25">
      <c r="F33" s="5" t="s">
        <v>79</v>
      </c>
      <c r="G33" s="5">
        <v>18</v>
      </c>
      <c r="H33" t="s">
        <v>90</v>
      </c>
    </row>
    <row r="34" spans="6:8" x14ac:dyDescent="0.25">
      <c r="F34" s="5" t="s">
        <v>80</v>
      </c>
      <c r="G34" s="5">
        <v>16</v>
      </c>
      <c r="H34" t="s">
        <v>90</v>
      </c>
    </row>
    <row r="35" spans="6:8" x14ac:dyDescent="0.25">
      <c r="F35" s="5">
        <v>50</v>
      </c>
      <c r="G35" s="5">
        <v>15</v>
      </c>
      <c r="H35" t="s">
        <v>90</v>
      </c>
    </row>
    <row r="36" spans="6:8" x14ac:dyDescent="0.25">
      <c r="F36" s="5" t="s">
        <v>81</v>
      </c>
      <c r="G36" s="5">
        <v>14</v>
      </c>
      <c r="H36" t="s">
        <v>90</v>
      </c>
    </row>
    <row r="37" spans="6:8" x14ac:dyDescent="0.25">
      <c r="F37" s="5" t="s">
        <v>62</v>
      </c>
      <c r="G37" s="5">
        <v>14</v>
      </c>
      <c r="H37" t="s">
        <v>90</v>
      </c>
    </row>
    <row r="38" spans="6:8" x14ac:dyDescent="0.25">
      <c r="F38" s="5" t="s">
        <v>82</v>
      </c>
      <c r="G38" s="5">
        <v>12</v>
      </c>
      <c r="H38" t="s">
        <v>90</v>
      </c>
    </row>
    <row r="39" spans="6:8" x14ac:dyDescent="0.25">
      <c r="F39" s="5" t="s">
        <v>64</v>
      </c>
      <c r="G39" s="5">
        <v>12</v>
      </c>
      <c r="H39" t="s">
        <v>90</v>
      </c>
    </row>
    <row r="40" spans="6:8" x14ac:dyDescent="0.25">
      <c r="F40" s="5" t="s">
        <v>83</v>
      </c>
      <c r="G40" s="5">
        <v>11</v>
      </c>
      <c r="H40" t="s">
        <v>90</v>
      </c>
    </row>
    <row r="41" spans="6:8" x14ac:dyDescent="0.25">
      <c r="F41" s="5">
        <v>3</v>
      </c>
      <c r="G41" s="5">
        <v>10</v>
      </c>
      <c r="H41" t="s">
        <v>90</v>
      </c>
    </row>
    <row r="42" spans="6:8" x14ac:dyDescent="0.25">
      <c r="F42" s="5">
        <v>4</v>
      </c>
      <c r="G42" s="5">
        <v>10</v>
      </c>
      <c r="H42" t="s">
        <v>90</v>
      </c>
    </row>
    <row r="43" spans="6:8" x14ac:dyDescent="0.25">
      <c r="F43" s="5" t="s">
        <v>84</v>
      </c>
      <c r="G43" s="5">
        <v>10</v>
      </c>
      <c r="H43" t="s">
        <v>90</v>
      </c>
    </row>
    <row r="44" spans="6:8" x14ac:dyDescent="0.25">
      <c r="F44" s="5" t="s">
        <v>85</v>
      </c>
      <c r="G44" s="5">
        <v>10</v>
      </c>
      <c r="H44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baseColWidth="10" defaultRowHeight="15" x14ac:dyDescent="0.25"/>
  <cols>
    <col min="1" max="1" width="185.140625" customWidth="1"/>
  </cols>
  <sheetData>
    <row r="1" spans="1:1" x14ac:dyDescent="0.25">
      <c r="A1" s="1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8</v>
      </c>
    </row>
    <row r="7" spans="1:1" x14ac:dyDescent="0.25">
      <c r="A7" s="1" t="s">
        <v>9</v>
      </c>
    </row>
    <row r="8" spans="1:1" x14ac:dyDescent="0.25">
      <c r="A8" s="1" t="s">
        <v>10</v>
      </c>
    </row>
    <row r="9" spans="1:1" x14ac:dyDescent="0.25">
      <c r="A9" s="1" t="s">
        <v>11</v>
      </c>
    </row>
    <row r="10" spans="1:1" x14ac:dyDescent="0.25">
      <c r="A10" s="1" t="s">
        <v>12</v>
      </c>
    </row>
    <row r="11" spans="1:1" x14ac:dyDescent="0.25">
      <c r="A11" s="1" t="s">
        <v>13</v>
      </c>
    </row>
    <row r="12" spans="1:1" x14ac:dyDescent="0.25">
      <c r="A12" s="1" t="s">
        <v>14</v>
      </c>
    </row>
    <row r="13" spans="1:1" x14ac:dyDescent="0.25">
      <c r="A13" s="1" t="s">
        <v>15</v>
      </c>
    </row>
    <row r="14" spans="1:1" x14ac:dyDescent="0.25">
      <c r="A14" s="1" t="s">
        <v>16</v>
      </c>
    </row>
    <row r="15" spans="1:1" x14ac:dyDescent="0.25">
      <c r="A15" s="3" t="s">
        <v>17</v>
      </c>
    </row>
    <row r="16" spans="1:1" x14ac:dyDescent="0.25">
      <c r="A16" s="1" t="s">
        <v>18</v>
      </c>
    </row>
    <row r="17" spans="1:1" x14ac:dyDescent="0.25">
      <c r="A17" s="1" t="s">
        <v>19</v>
      </c>
    </row>
    <row r="18" spans="1:1" x14ac:dyDescent="0.25">
      <c r="A18" s="1" t="s">
        <v>20</v>
      </c>
    </row>
    <row r="19" spans="1:1" x14ac:dyDescent="0.25">
      <c r="A19" s="1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1" t="s">
        <v>24</v>
      </c>
    </row>
    <row r="23" spans="1:1" x14ac:dyDescent="0.25">
      <c r="A23" s="1" t="s">
        <v>25</v>
      </c>
    </row>
    <row r="24" spans="1:1" x14ac:dyDescent="0.25">
      <c r="A24" s="3" t="s">
        <v>26</v>
      </c>
    </row>
    <row r="25" spans="1:1" x14ac:dyDescent="0.25">
      <c r="A25" s="1" t="s">
        <v>27</v>
      </c>
    </row>
    <row r="26" spans="1:1" x14ac:dyDescent="0.25">
      <c r="A26" s="3" t="s">
        <v>28</v>
      </c>
    </row>
    <row r="27" spans="1:1" x14ac:dyDescent="0.25">
      <c r="A27" s="1" t="s">
        <v>29</v>
      </c>
    </row>
    <row r="28" spans="1:1" x14ac:dyDescent="0.25">
      <c r="A28" s="3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ROHDATEN&amp;RECHNUNGEN</vt:lpstr>
      <vt:lpstr>ERGEBNISSE</vt:lpstr>
      <vt:lpstr>DIAGRAMME</vt:lpstr>
      <vt:lpstr>direkte Treffer</vt:lpstr>
      <vt:lpstr>tags_bicycle_parking</vt:lpstr>
      <vt:lpstr>tags_surface_smoothness</vt:lpstr>
      <vt:lpstr>ADFC_Variablen</vt:lpstr>
    </vt:vector>
  </TitlesOfParts>
  <Company>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2015-03-17T14:19:33Z</dcterms:created>
  <dcterms:modified xsi:type="dcterms:W3CDTF">2015-12-18T17:27:18Z</dcterms:modified>
</cp:coreProperties>
</file>